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2435" windowHeight="8955" activeTab="1"/>
  </bookViews>
  <sheets>
    <sheet name="ORÇMT" sheetId="2" r:id="rId1"/>
    <sheet name="CRONOGRAM" sheetId="5" r:id="rId2"/>
    <sheet name="FOSSA FILTRO" sheetId="3" r:id="rId3"/>
    <sheet name="MEMOCALCULO" sheetId="4" r:id="rId4"/>
  </sheets>
  <calcPr calcId="145621"/>
</workbook>
</file>

<file path=xl/calcChain.xml><?xml version="1.0" encoding="utf-8"?>
<calcChain xmlns="http://schemas.openxmlformats.org/spreadsheetml/2006/main">
  <c r="L15" i="5" l="1"/>
  <c r="D19" i="5"/>
  <c r="H19" i="5" s="1"/>
  <c r="D18" i="5"/>
  <c r="H18" i="5" s="1"/>
  <c r="D17" i="5"/>
  <c r="H17" i="5" s="1"/>
  <c r="D16" i="5"/>
  <c r="H16" i="5" s="1"/>
  <c r="D15" i="5"/>
  <c r="H15" i="5" s="1"/>
  <c r="D14" i="5"/>
  <c r="H14" i="5" s="1"/>
  <c r="D13" i="5"/>
  <c r="H13" i="5" s="1"/>
  <c r="D12" i="5"/>
  <c r="H12" i="5" s="1"/>
  <c r="D11" i="5"/>
  <c r="H11" i="5" s="1"/>
  <c r="D10" i="5"/>
  <c r="F10" i="5" s="1"/>
  <c r="D9" i="5"/>
  <c r="J9" i="5" s="1"/>
  <c r="D8" i="5"/>
  <c r="J8" i="5" s="1"/>
  <c r="L13" i="5" l="1"/>
  <c r="F19" i="5"/>
  <c r="F17" i="5"/>
  <c r="F15" i="5"/>
  <c r="F13" i="5"/>
  <c r="F11" i="5"/>
  <c r="F9" i="5"/>
  <c r="F18" i="5"/>
  <c r="L18" i="5" s="1"/>
  <c r="F16" i="5"/>
  <c r="F14" i="5"/>
  <c r="F12" i="5"/>
  <c r="F8" i="5"/>
  <c r="J11" i="5"/>
  <c r="L11" i="5" s="1"/>
  <c r="J13" i="5"/>
  <c r="J15" i="5"/>
  <c r="J17" i="5"/>
  <c r="L17" i="5" s="1"/>
  <c r="J19" i="5"/>
  <c r="H9" i="5"/>
  <c r="D21" i="5"/>
  <c r="E9" i="5" s="1"/>
  <c r="H8" i="5"/>
  <c r="J10" i="5"/>
  <c r="H10" i="5"/>
  <c r="L10" i="5" s="1"/>
  <c r="J12" i="5"/>
  <c r="L12" i="5" s="1"/>
  <c r="J14" i="5"/>
  <c r="J16" i="5"/>
  <c r="L16" i="5" s="1"/>
  <c r="J18" i="5"/>
  <c r="L19" i="5" l="1"/>
  <c r="L14" i="5"/>
  <c r="L9" i="5"/>
  <c r="F21" i="5"/>
  <c r="L8" i="5"/>
  <c r="E16" i="5"/>
  <c r="E12" i="5"/>
  <c r="E18" i="5"/>
  <c r="E14" i="5"/>
  <c r="J21" i="5"/>
  <c r="E10" i="5"/>
  <c r="H21" i="5"/>
  <c r="E19" i="5"/>
  <c r="E17" i="5"/>
  <c r="E15" i="5"/>
  <c r="E13" i="5"/>
  <c r="E11" i="5"/>
  <c r="E8" i="5"/>
  <c r="L23" i="5" l="1"/>
  <c r="E21" i="5"/>
  <c r="L21" i="5"/>
  <c r="G99" i="2" l="1"/>
  <c r="G94" i="2"/>
  <c r="G98" i="2"/>
  <c r="G97" i="2"/>
  <c r="G96" i="2"/>
  <c r="G95" i="2"/>
  <c r="G93" i="2"/>
  <c r="G92" i="2"/>
  <c r="G91" i="2"/>
  <c r="G90" i="2"/>
  <c r="G89" i="2"/>
  <c r="G69" i="2"/>
  <c r="G102" i="2"/>
  <c r="G103" i="2" s="1"/>
  <c r="G82" i="2"/>
  <c r="G81" i="2"/>
  <c r="G63" i="2"/>
  <c r="G38" i="2" l="1"/>
  <c r="G39" i="2"/>
  <c r="G45" i="2"/>
  <c r="F27" i="4"/>
  <c r="I17" i="4"/>
  <c r="G26" i="4"/>
  <c r="F26" i="4"/>
  <c r="L12" i="4"/>
  <c r="G15" i="4"/>
  <c r="G25" i="4"/>
  <c r="F25" i="4"/>
  <c r="G24" i="4"/>
  <c r="G23" i="4"/>
  <c r="G7" i="4"/>
  <c r="G6" i="4"/>
  <c r="G5" i="4"/>
  <c r="F22" i="4"/>
  <c r="F16" i="4"/>
  <c r="F17" i="4"/>
  <c r="F21" i="4"/>
  <c r="F20" i="4"/>
  <c r="F19" i="4"/>
  <c r="F18" i="4"/>
  <c r="F24" i="4"/>
  <c r="F23" i="4"/>
  <c r="G14" i="4"/>
  <c r="G13" i="4"/>
  <c r="C13" i="4"/>
  <c r="I12" i="4"/>
  <c r="I9" i="4"/>
  <c r="I10" i="4"/>
  <c r="I11" i="4"/>
  <c r="I8" i="4"/>
  <c r="G4" i="4"/>
  <c r="F3" i="4"/>
  <c r="G52" i="3" l="1"/>
  <c r="G51" i="3"/>
  <c r="G50" i="3"/>
  <c r="G49" i="3"/>
  <c r="G48" i="3"/>
  <c r="G47" i="3"/>
  <c r="G46" i="3"/>
  <c r="G45" i="3"/>
  <c r="G44" i="3"/>
  <c r="G43" i="3"/>
  <c r="G42" i="3"/>
  <c r="G53" i="3" s="1"/>
  <c r="G54" i="3" s="1"/>
  <c r="G55" i="3" s="1"/>
  <c r="G34" i="3"/>
  <c r="G33" i="3"/>
  <c r="G32" i="3"/>
  <c r="G31" i="3"/>
  <c r="G30" i="3"/>
  <c r="G29" i="3"/>
  <c r="G28" i="3"/>
  <c r="G27" i="3"/>
  <c r="G26" i="3"/>
  <c r="G25" i="3"/>
  <c r="G24" i="3"/>
  <c r="G23" i="3"/>
  <c r="G35" i="3" s="1"/>
  <c r="G36" i="3" s="1"/>
  <c r="G37" i="3" s="1"/>
  <c r="G16" i="3"/>
  <c r="G15" i="3"/>
  <c r="G14" i="3"/>
  <c r="G13" i="3"/>
  <c r="G12" i="3"/>
  <c r="G11" i="3"/>
  <c r="G10" i="3"/>
  <c r="G9" i="3"/>
  <c r="G8" i="3"/>
  <c r="G7" i="3"/>
  <c r="G17" i="3" s="1"/>
  <c r="G18" i="3" s="1"/>
  <c r="G19" i="3" s="1"/>
  <c r="G57" i="3" s="1"/>
  <c r="G85" i="2" l="1"/>
  <c r="G84" i="2"/>
  <c r="G83" i="2"/>
  <c r="G80" i="2"/>
  <c r="G79" i="2"/>
  <c r="G86" i="2" s="1"/>
  <c r="G75" i="2"/>
  <c r="G74" i="2"/>
  <c r="G73" i="2"/>
  <c r="G72" i="2"/>
  <c r="G71" i="2"/>
  <c r="G70" i="2"/>
  <c r="G68" i="2"/>
  <c r="G67" i="2"/>
  <c r="G76" i="2" s="1"/>
  <c r="G62" i="2"/>
  <c r="G61" i="2"/>
  <c r="G60" i="2"/>
  <c r="G59" i="2"/>
  <c r="G58" i="2"/>
  <c r="G57" i="2"/>
  <c r="G56" i="2"/>
  <c r="G52" i="2"/>
  <c r="G48" i="2"/>
  <c r="G47" i="2"/>
  <c r="G46" i="2"/>
  <c r="G44" i="2"/>
  <c r="G49" i="2" s="1"/>
  <c r="G40" i="2"/>
  <c r="G37" i="2"/>
  <c r="G41" i="2" s="1"/>
  <c r="G33" i="2"/>
  <c r="G29" i="2"/>
  <c r="G30" i="2" s="1"/>
  <c r="G25" i="2"/>
  <c r="G24" i="2"/>
  <c r="G23" i="2"/>
  <c r="G22" i="2"/>
  <c r="G21" i="2"/>
  <c r="G20" i="2"/>
  <c r="G19" i="2"/>
  <c r="G15" i="2"/>
  <c r="G14" i="2"/>
  <c r="G13" i="2"/>
  <c r="G16" i="2" l="1"/>
  <c r="G26" i="2"/>
  <c r="G106" i="2" s="1"/>
  <c r="G64" i="2"/>
  <c r="G34" i="2"/>
  <c r="G53" i="2"/>
  <c r="G107" i="2" l="1"/>
  <c r="F5" i="2" s="1"/>
</calcChain>
</file>

<file path=xl/sharedStrings.xml><?xml version="1.0" encoding="utf-8"?>
<sst xmlns="http://schemas.openxmlformats.org/spreadsheetml/2006/main" count="457" uniqueCount="272">
  <si>
    <t>MÊS DE REFERENCIA SINAPI : JUNHO/2013</t>
  </si>
  <si>
    <t>BDI: 25,5 %</t>
  </si>
  <si>
    <t>ÁREA TOTAL</t>
  </si>
  <si>
    <t>m²</t>
  </si>
  <si>
    <t>Município: PREFEITURA DE BOCAINA DO SUL</t>
  </si>
  <si>
    <t>VALOR TOTAL</t>
  </si>
  <si>
    <t xml:space="preserve">Planilha Orçamentária </t>
  </si>
  <si>
    <t>ITEM</t>
  </si>
  <si>
    <t>DESCRIÇÃO DOS SERVIÇOS</t>
  </si>
  <si>
    <t>UNID.</t>
  </si>
  <si>
    <t>QUANT.</t>
  </si>
  <si>
    <t>TAB. SINAPI/ABR</t>
  </si>
  <si>
    <t>VALOR UNIT.</t>
  </si>
  <si>
    <t>TOTAL</t>
  </si>
  <si>
    <t>SERVIÇOS PRELIMINARES</t>
  </si>
  <si>
    <t>1.1</t>
  </si>
  <si>
    <t>73822/001</t>
  </si>
  <si>
    <t>1.2</t>
  </si>
  <si>
    <t>Locação convencional de obra,através de gabarito de tábuas corridas</t>
  </si>
  <si>
    <t>74077/002</t>
  </si>
  <si>
    <t>1.3</t>
  </si>
  <si>
    <t>Escavação manual em solo até  prof. 1.50m</t>
  </si>
  <si>
    <t>79517/001</t>
  </si>
  <si>
    <t>Subtotal item 1</t>
  </si>
  <si>
    <t>FUNDAÇÃO E PAVIMENTAÇÃO</t>
  </si>
  <si>
    <t>2.1</t>
  </si>
  <si>
    <t>Concreto armado fck 15 MPa, preparoc/betoneira, inclui lançamento</t>
  </si>
  <si>
    <t>m³</t>
  </si>
  <si>
    <t>2.2</t>
  </si>
  <si>
    <t>Regularização e compactação manual de terreno</t>
  </si>
  <si>
    <t>2.3</t>
  </si>
  <si>
    <t>74164/004</t>
  </si>
  <si>
    <t>2.4</t>
  </si>
  <si>
    <t>Contrapiso em concreto magro e=5 cm,traço 1:3:6 cimento, areia lavada grossa e brita 1</t>
  </si>
  <si>
    <t>73907/003</t>
  </si>
  <si>
    <t>2.5</t>
  </si>
  <si>
    <t>Piso cimentado liso desempenado traço 1:3 (cimento e areia) e=2cm</t>
  </si>
  <si>
    <t>73922/003</t>
  </si>
  <si>
    <t>2.6</t>
  </si>
  <si>
    <t>Impermeabilização com tinta betuminosa em fundações,baldrame e muros de arrimo, duas demãos</t>
  </si>
  <si>
    <t>74106/001</t>
  </si>
  <si>
    <t>2.7</t>
  </si>
  <si>
    <t>Calçada em concreto e=7cm</t>
  </si>
  <si>
    <t>73892/001</t>
  </si>
  <si>
    <t>Subtotal item 2</t>
  </si>
  <si>
    <t>MOVIMENTO DE TERRA</t>
  </si>
  <si>
    <t>3.1</t>
  </si>
  <si>
    <t>Reaterro  manual com material proveniente da escavação</t>
  </si>
  <si>
    <t>Subtotal item 3</t>
  </si>
  <si>
    <t>ALVENARIA DE VEDAÇÃO E REVESTIMENTO</t>
  </si>
  <si>
    <t>4.1</t>
  </si>
  <si>
    <t>73935/001</t>
  </si>
  <si>
    <t>Subtotal item 4</t>
  </si>
  <si>
    <t>COBERTURA</t>
  </si>
  <si>
    <t>5.1</t>
  </si>
  <si>
    <t>Estrutura de madeira de lei 1a serrada não aparelhada p/telhas onduladas</t>
  </si>
  <si>
    <t>5.2</t>
  </si>
  <si>
    <t>Cobertura com telha ondulada de fibrocimento 6,0mm</t>
  </si>
  <si>
    <t>74088/001</t>
  </si>
  <si>
    <t>Subtotal item 5</t>
  </si>
  <si>
    <t>ESQUADRIAS</t>
  </si>
  <si>
    <t>6.1</t>
  </si>
  <si>
    <t>und</t>
  </si>
  <si>
    <t>74070/003</t>
  </si>
  <si>
    <t>Subtotal item 6</t>
  </si>
  <si>
    <t>PINTURA</t>
  </si>
  <si>
    <t>7.1</t>
  </si>
  <si>
    <t>Subtotal item 7</t>
  </si>
  <si>
    <t>INSTALAÇÕES HIDRÁULICAS</t>
  </si>
  <si>
    <t>9.1</t>
  </si>
  <si>
    <t>Vaso sanitário,assento plástico,caixa de descarga PVC sobrepor,engate plástico,tubo de descida e bolsa de borracha</t>
  </si>
  <si>
    <t>74101/001</t>
  </si>
  <si>
    <t>9.2</t>
  </si>
  <si>
    <t>Lavatório em louça branca,sem coluna,padrão popular,com torneira metálica popular,sifão e engate plástico</t>
  </si>
  <si>
    <t>9.3</t>
  </si>
  <si>
    <t>9.4</t>
  </si>
  <si>
    <t>Registro de pressão 1/2" com acabamento metálico</t>
  </si>
  <si>
    <t>pç</t>
  </si>
  <si>
    <t>9.5</t>
  </si>
  <si>
    <t>Registro de gaveta 1/2" com canopla acabamento metálico</t>
  </si>
  <si>
    <t>74177/001</t>
  </si>
  <si>
    <t>9.6</t>
  </si>
  <si>
    <t>Tee soldável DN20</t>
  </si>
  <si>
    <t>9.7</t>
  </si>
  <si>
    <t>Tubo PVC soldável DN20</t>
  </si>
  <si>
    <t>m</t>
  </si>
  <si>
    <t>75051/001</t>
  </si>
  <si>
    <t>9.8</t>
  </si>
  <si>
    <t>Adaptador soldável c/rosca p/registro 20x1/2''</t>
  </si>
  <si>
    <t>9.9</t>
  </si>
  <si>
    <t>Joelho PVC soldável 90 água fria 20mm-fornecimento e instalação</t>
  </si>
  <si>
    <t>Joelho PVC soldável com rosca metálica 90 água fria 20mm-fornecimento e instalação</t>
  </si>
  <si>
    <t>Subtotal item 8</t>
  </si>
  <si>
    <t>INSTALAÇÕES SANITÁRIAS</t>
  </si>
  <si>
    <t>Ponto de esgoto PVC 100mm - média 1,10m de tubo PVC esgoto predial DN 100mm e 1 joelho PVC 90 esgoto predial 100mm - fornecimento e instalação</t>
  </si>
  <si>
    <t>74165/004</t>
  </si>
  <si>
    <t>Caixa sifonada com grelha DN 150mm</t>
  </si>
  <si>
    <t>Joelho 90 DN 40mm</t>
  </si>
  <si>
    <t>Tubo PVC esgoto DN100mm</t>
  </si>
  <si>
    <t>Tubo PVC esgoto DN40mm</t>
  </si>
  <si>
    <t>74165/001</t>
  </si>
  <si>
    <t>Curva 90 para esgoto primário DN100mm</t>
  </si>
  <si>
    <t>Joelho PVC 45 esgoto DN40mm - fornecimento e instalação</t>
  </si>
  <si>
    <t>Caixa de inspeção em alvenaria de tijolo maciço 60x60x60cm</t>
  </si>
  <si>
    <t>74104/001</t>
  </si>
  <si>
    <t>Subtotal item 9</t>
  </si>
  <si>
    <t xml:space="preserve">INSTALAÇÕES ELÉTRICAS </t>
  </si>
  <si>
    <t>10.1</t>
  </si>
  <si>
    <t>Ponto de luz (caixa,eletroduto,fios e interruptor)</t>
  </si>
  <si>
    <t>10.2</t>
  </si>
  <si>
    <t>Ponto de tomada (caixa,eletroduto,fios e tomada)</t>
  </si>
  <si>
    <t>10.3</t>
  </si>
  <si>
    <t>10.4</t>
  </si>
  <si>
    <t>Espelho cego para chuveiro elétrico - fornecimento e colocação</t>
  </si>
  <si>
    <t>10.5</t>
  </si>
  <si>
    <t>Ponto para chuveiro elétricocom caixa,eletroduto,fio</t>
  </si>
  <si>
    <t>10.6</t>
  </si>
  <si>
    <t>Chuveiro elétrico com prolongador</t>
  </si>
  <si>
    <t>10.7</t>
  </si>
  <si>
    <t>Subtotal item 10</t>
  </si>
  <si>
    <t xml:space="preserve">CUSTO TOTAL DO BANHEIRO </t>
  </si>
  <si>
    <t>CUSTO TOTAL DO BANHEIRO COM BDI 25,5%</t>
  </si>
  <si>
    <t>Bocaina do Sul, 29 de julho de 2013</t>
  </si>
  <si>
    <t xml:space="preserve"> SÉRGIO ANTÔNIO SILVA TODESCHINI</t>
  </si>
  <si>
    <t>Engº Civil CREA/SC 016080-8</t>
  </si>
  <si>
    <t>Obra: CONSTRUÇÃO DE BANHEIROS MASCULINO/FEMININO</t>
  </si>
  <si>
    <t xml:space="preserve"> SANITÁRIOS CAMPING - PARQUE DE EXPOSIÇÕES</t>
  </si>
  <si>
    <t>Endereço: PARQUE DE EXPOSIÇÕES</t>
  </si>
  <si>
    <t>FOSSA SÉPTICA D=1,50 m E H=1,50m - EM ANÉIS PRÉ-FABRICADOS DE CONCRETO</t>
  </si>
  <si>
    <t>Locação simples de construção</t>
  </si>
  <si>
    <t>73965/004</t>
  </si>
  <si>
    <t>1.4</t>
  </si>
  <si>
    <t>Concreto armado fck 15 MPa, preparoc/betoneira,aço CA50 inclui lançamento,forma,armador,carpinteiro,pedreiro,servente,etc,(tampa e fundo)</t>
  </si>
  <si>
    <t>1.5</t>
  </si>
  <si>
    <t>Anel ou aduela de concreto d=1,5m h=0,50m</t>
  </si>
  <si>
    <t>1.6</t>
  </si>
  <si>
    <t>Argamassa cimento e areia peneirada no traço 1:3</t>
  </si>
  <si>
    <t>1.7</t>
  </si>
  <si>
    <t>Tubo de PVC Rigido Soldável PB JS JE - esgoto 100mm</t>
  </si>
  <si>
    <t>1.8</t>
  </si>
  <si>
    <t>Tee de PVC d= 150x100mm - Esgoto Predial</t>
  </si>
  <si>
    <t>1.9</t>
  </si>
  <si>
    <t>Pedreiro</t>
  </si>
  <si>
    <t>hh</t>
  </si>
  <si>
    <t>1.10</t>
  </si>
  <si>
    <t>Servente</t>
  </si>
  <si>
    <t xml:space="preserve">Subtotal item </t>
  </si>
  <si>
    <t>CUSTO TOTAL DA FOSSA SÉPTICA</t>
  </si>
  <si>
    <t>CUSTO TOTAL DA FOSSA SÉPTICA COM BDI 25,5%</t>
  </si>
  <si>
    <t>FILTRO ANAERÓBICO D=1,20 m E H=1,50m - EM ANÉIS PRÉ-FABRICADOS DE CONCRETO</t>
  </si>
  <si>
    <t>Anel ou aduela de concreto d=1,2m h=0,50m</t>
  </si>
  <si>
    <t>Tubo de PVC Rigido Soldável PB JS JE - esgoto 150mm</t>
  </si>
  <si>
    <t>Brita n 4</t>
  </si>
  <si>
    <t>1.11</t>
  </si>
  <si>
    <t>1.12</t>
  </si>
  <si>
    <t>CUSTO TOTAL DO FILTRO ANAERÓBICO</t>
  </si>
  <si>
    <t>CUSTO TOTAL DO FILTRO ANAERÓBICO COM BDI 25,5%</t>
  </si>
  <si>
    <t>SUMIDOURO D=1,20 m E H=2,0m - EM ANÉIS PRÉ-FABRICADOS DE CONCRETO</t>
  </si>
  <si>
    <t>Escavação manual em solo maior que 1.50m até3,00m</t>
  </si>
  <si>
    <t>73965/005</t>
  </si>
  <si>
    <t>Brita cálcarea 3</t>
  </si>
  <si>
    <t>CUSTO TOTAL DO SUMIDOURO</t>
  </si>
  <si>
    <t>CUSTO TOTAL DO SUMIDOURO COM BDI 25,5%</t>
  </si>
  <si>
    <t>C</t>
  </si>
  <si>
    <t>L</t>
  </si>
  <si>
    <t>QTIDADE</t>
  </si>
  <si>
    <t>H</t>
  </si>
  <si>
    <t>ÁREA</t>
  </si>
  <si>
    <t>VOLUME</t>
  </si>
  <si>
    <t>BALDRAME EXTERNO</t>
  </si>
  <si>
    <t>BALDRAME INTERNO</t>
  </si>
  <si>
    <t>BALDRAME BOX</t>
  </si>
  <si>
    <t>BALDRAME TOTAL</t>
  </si>
  <si>
    <t>BALDRAME CONCRET</t>
  </si>
  <si>
    <t>SAPATAS CONCRET</t>
  </si>
  <si>
    <t>JANELAS</t>
  </si>
  <si>
    <t>PORTAS 90X2,10</t>
  </si>
  <si>
    <t>PORTAS 60X1,8</t>
  </si>
  <si>
    <t>CONTRAPISO</t>
  </si>
  <si>
    <t>CALÇADA EXTERNA</t>
  </si>
  <si>
    <t>VIDROS CANELADOS</t>
  </si>
  <si>
    <t>ALVENARIA desconto portas</t>
  </si>
  <si>
    <t>ALVENARIAdesconto portas e janelas</t>
  </si>
  <si>
    <t>PINTURA PORTAS</t>
  </si>
  <si>
    <t>PILARES</t>
  </si>
  <si>
    <t>ESCAVAÇÃO SAPAT</t>
  </si>
  <si>
    <t>ESCAVAÇÃO BALDR</t>
  </si>
  <si>
    <t>LASTRO DE BRITA</t>
  </si>
  <si>
    <t>VIGA DE RESPALDO</t>
  </si>
  <si>
    <t>VOL DE CONCRETO</t>
  </si>
  <si>
    <t>Lastro de brita apiloada e=5,0 cm</t>
  </si>
  <si>
    <t>reaterro</t>
  </si>
  <si>
    <t>PORTA DE MADEIRA COMPENSADA LISA PARA CERA OU VERNIZ, 60X210CM, INCLUSO ADUELA 1A, ALIZAR 1A E DOBRADICAS COM ANEL</t>
  </si>
  <si>
    <t>73910/001</t>
  </si>
  <si>
    <t>PORTA DE MADEIRA COMPENSADA LISA PARA CERA OU VERNIZ, 90X210X3,5CM, INCLUSO ADUELA 1A, ALIZAR 1A E DOBRADICAS COM ANEL</t>
  </si>
  <si>
    <t>73910/010</t>
  </si>
  <si>
    <t>unid</t>
  </si>
  <si>
    <t>73809/001</t>
  </si>
  <si>
    <t>JANELA DE ALUMINIO TIPO MAXIM AR, INCLUSO GUARNICOES E VIDRO FANTASIA</t>
  </si>
  <si>
    <t>JOGO TRANQUETA LATAO CROMADO TIPO 203 LA FONTE P/ FECHADURA PORTA BANHEIRO</t>
  </si>
  <si>
    <t>PINTURA ESMALTE FOSCO EM MADEIRA, DUAS DEMAOS</t>
  </si>
  <si>
    <t>6.2</t>
  </si>
  <si>
    <t>6.3</t>
  </si>
  <si>
    <t>6.4</t>
  </si>
  <si>
    <t>6.5</t>
  </si>
  <si>
    <t>FORRO DE PVC EM REGUA DE 100 MM (COM COLOCACAO, EXCLUSIVE ESTRUTURA DE SUPORTE)</t>
  </si>
  <si>
    <t>BARROTEAMENTO PARA FORRO, COM PECAS DE MADEIRA 2,5X10CM, ESPACADAS DE 50CM</t>
  </si>
  <si>
    <t>73735/001</t>
  </si>
  <si>
    <t>RESERV. DE FIBROC. CAP=1000L C/ACESSORIOS</t>
  </si>
  <si>
    <t>TRT.MAT.00012</t>
  </si>
  <si>
    <t>Vaso sanitário para deficiente (Deca lin…</t>
  </si>
  <si>
    <t>Assento com abertura frontal para vaso</t>
  </si>
  <si>
    <t>TRT.MAT.00011</t>
  </si>
  <si>
    <t>Barra de apoio para deficientes 90cm</t>
  </si>
  <si>
    <t>TRT.MAT.00009</t>
  </si>
  <si>
    <t>INTERRUPTOR PARALELO COM 1 TOMADA UNIVERSAL CONJUGADOS S/ PLACA - FORNECIMENTO E INSTALACAO</t>
  </si>
  <si>
    <t>73953/001</t>
  </si>
  <si>
    <t>LUMINARIA TIPO CALHA, DE SOBREPOR, COM REATOR DE PARTIDA RAPIDA E LAMPADA FLUORESCENTE 1X20W, COMPLETA, FORNECIMENTO E INSTALACAO</t>
  </si>
  <si>
    <t>SERVIÇO FINAIS</t>
  </si>
  <si>
    <t>RALO SIFONADO DE PVC 100X100MM SIMPLES - FORNECIMENTO E INSTALACAO</t>
  </si>
  <si>
    <t>LIMPEZA FINAL DA OBRA</t>
  </si>
  <si>
    <t>8.11</t>
  </si>
  <si>
    <t>8.12</t>
  </si>
  <si>
    <t>8.13</t>
  </si>
  <si>
    <t>8.14</t>
  </si>
  <si>
    <t>11.1</t>
  </si>
  <si>
    <t>Alvenaria de tijolo à vista cerâmico (10x20x20)cm, 1/2 vez, asentado em argamassa (traço 1:4 - cimento/areia), e= 1,0cm</t>
  </si>
  <si>
    <t>Limpeza do terreno - roçada</t>
  </si>
  <si>
    <t xml:space="preserve">        Engº Civil CREA/SC 016080-8</t>
  </si>
  <si>
    <t>5.3</t>
  </si>
  <si>
    <t>5.4</t>
  </si>
  <si>
    <t>MÊS DE REFERENCIA SINAPI : SETEMBRO/2013</t>
  </si>
  <si>
    <t>73949/009</t>
  </si>
  <si>
    <t>TORNEIRA CROMADA 1/2" OU 3/4" PARA LAVATORIO, PADRÃO POPULAR, COM ENGATE FLEXIVEL PLASTICO 1/2"X30CM - FORNECIMENTO E INSTALACAO</t>
  </si>
  <si>
    <t>74056/002</t>
  </si>
  <si>
    <t>BANCADA (TAMPO) MARMORE SINTETICO 150X50CM COM CUBA - FORNECIMENTO E INSTALACAO</t>
  </si>
  <si>
    <t>KIT ACESSORIOS PLASTICO P/ BANHEIRO - PAPELEIRA, SABONETEIRA E CABIDE</t>
  </si>
  <si>
    <t>PAPELEIRA DE LOUCA BRANCA - FORNECIMENTO E INSTALACAO</t>
  </si>
  <si>
    <t>8.15</t>
  </si>
  <si>
    <t>8.16</t>
  </si>
  <si>
    <t>8.17</t>
  </si>
  <si>
    <t>CUSTO TOTAL DO CONJUNTO FOSSA/FILTRO/SUMIDOURO COM BDI 25,5%</t>
  </si>
  <si>
    <t>ESPELHO CRISTAL, ESPESSURA 4MM, COM PARAFUSOS DE FIXACAO, SEM MOLDURA</t>
  </si>
  <si>
    <t>8.18</t>
  </si>
  <si>
    <t>ACESSÓRIOS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</si>
  <si>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</si>
  <si>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</si>
  <si>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</si>
  <si>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</si>
  <si>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</si>
  <si>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</si>
  <si>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</si>
  <si>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</si>
  <si>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</si>
  <si>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12.1</t>
  </si>
  <si>
    <t xml:space="preserve"> PREFEITURA DE BOCAINA DO SUL - SC</t>
  </si>
  <si>
    <t xml:space="preserve">CRONOGRAMA FÍSICO FINANCEIRO </t>
  </si>
  <si>
    <t>Item</t>
  </si>
  <si>
    <t>Serviço</t>
  </si>
  <si>
    <t>Total do Item</t>
  </si>
  <si>
    <t>Total do Item c/ BDI 25,5%</t>
  </si>
  <si>
    <t>%</t>
  </si>
  <si>
    <t>MÊS 1</t>
  </si>
  <si>
    <t>MÊS 2</t>
  </si>
  <si>
    <t>MÊS 3</t>
  </si>
  <si>
    <t>Total Geral</t>
  </si>
  <si>
    <t xml:space="preserve">TOTAL GERAL + BDI 25,5% </t>
  </si>
  <si>
    <t>LUIS CARLOS SCHMULER</t>
  </si>
  <si>
    <t>Prefeito do Municipio</t>
  </si>
  <si>
    <t>CONSTRUÇÃO  SANITÁRIOS CAMPING - PARQUE DE EXPOSIÇÕES</t>
  </si>
  <si>
    <t xml:space="preserve"> Bocaina do Sul - SC, 29 de julho de 2013</t>
  </si>
  <si>
    <t>Fechadura de embutir completa p/portas internas padrão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</si>
</sst>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4"/>
      <color rgb="FFFF0000"/>
      <name val="Calibri"/>
      <family val="2"/>
      <scheme val="minor"/>
    </font>
    <font>
      <sz val="7.5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4" fontId="7" fillId="2" borderId="5" xfId="2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8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vertical="center" wrapText="1"/>
    </xf>
    <xf numFmtId="4" fontId="8" fillId="3" borderId="6" xfId="0" applyNumberFormat="1" applyFont="1" applyFill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4" fontId="5" fillId="0" borderId="13" xfId="2" applyFont="1" applyBorder="1" applyAlignment="1">
      <alignment horizontal="left" vertical="center" wrapText="1"/>
    </xf>
    <xf numFmtId="44" fontId="5" fillId="0" borderId="13" xfId="2" applyFont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44" fontId="6" fillId="0" borderId="16" xfId="2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44" fontId="5" fillId="0" borderId="13" xfId="2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right" vertical="center"/>
    </xf>
    <xf numFmtId="44" fontId="5" fillId="0" borderId="13" xfId="2" applyFont="1" applyBorder="1" applyAlignment="1">
      <alignment horizontal="right" vertical="center" wrapText="1"/>
    </xf>
    <xf numFmtId="44" fontId="5" fillId="0" borderId="13" xfId="2" applyFont="1" applyBorder="1" applyAlignment="1">
      <alignment horizontal="right" vertical="center"/>
    </xf>
    <xf numFmtId="4" fontId="5" fillId="0" borderId="16" xfId="0" applyNumberFormat="1" applyFont="1" applyFill="1" applyBorder="1" applyAlignment="1">
      <alignment horizontal="right" vertical="center" wrapText="1"/>
    </xf>
    <xf numFmtId="44" fontId="6" fillId="0" borderId="16" xfId="2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center"/>
    </xf>
    <xf numFmtId="0" fontId="5" fillId="0" borderId="13" xfId="0" applyNumberFormat="1" applyFont="1" applyFill="1" applyBorder="1" applyAlignment="1">
      <alignment horizontal="right" vertical="center"/>
    </xf>
    <xf numFmtId="44" fontId="5" fillId="0" borderId="13" xfId="2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44" fontId="5" fillId="0" borderId="13" xfId="2" applyFont="1" applyFill="1" applyBorder="1" applyAlignment="1">
      <alignment horizontal="right" vertical="center"/>
    </xf>
    <xf numFmtId="0" fontId="5" fillId="0" borderId="13" xfId="0" applyNumberFormat="1" applyFont="1" applyFill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/>
    </xf>
    <xf numFmtId="0" fontId="5" fillId="0" borderId="16" xfId="0" applyNumberFormat="1" applyFont="1" applyFill="1" applyBorder="1" applyAlignment="1">
      <alignment horizontal="right" vertical="center" wrapText="1"/>
    </xf>
    <xf numFmtId="44" fontId="5" fillId="0" borderId="16" xfId="2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vertical="center"/>
    </xf>
    <xf numFmtId="44" fontId="3" fillId="0" borderId="3" xfId="2" applyFont="1" applyFill="1" applyBorder="1" applyAlignment="1">
      <alignment vertical="center"/>
    </xf>
    <xf numFmtId="44" fontId="13" fillId="2" borderId="11" xfId="2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4" fontId="14" fillId="0" borderId="0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/>
    <xf numFmtId="0" fontId="2" fillId="0" borderId="23" xfId="0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/>
    <xf numFmtId="0" fontId="8" fillId="0" borderId="0" xfId="0" applyFont="1" applyBorder="1" applyAlignment="1"/>
    <xf numFmtId="0" fontId="8" fillId="0" borderId="23" xfId="0" applyFont="1" applyBorder="1" applyAlignment="1"/>
    <xf numFmtId="4" fontId="8" fillId="0" borderId="9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44" fontId="8" fillId="0" borderId="10" xfId="2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44" fontId="8" fillId="0" borderId="0" xfId="2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44" fontId="6" fillId="0" borderId="28" xfId="2" applyFont="1" applyBorder="1" applyAlignment="1">
      <alignment horizontal="right" vertical="center"/>
    </xf>
    <xf numFmtId="44" fontId="3" fillId="0" borderId="19" xfId="2" applyFont="1" applyFill="1" applyBorder="1" applyAlignment="1">
      <alignment vertical="center"/>
    </xf>
    <xf numFmtId="44" fontId="11" fillId="0" borderId="0" xfId="2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16" fillId="0" borderId="11" xfId="0" applyFont="1" applyBorder="1"/>
    <xf numFmtId="0" fontId="0" fillId="2" borderId="0" xfId="0" applyFill="1" applyBorder="1"/>
    <xf numFmtId="0" fontId="0" fillId="2" borderId="30" xfId="0" applyFill="1" applyBorder="1"/>
    <xf numFmtId="0" fontId="0" fillId="2" borderId="11" xfId="0" applyFill="1" applyBorder="1"/>
    <xf numFmtId="0" fontId="10" fillId="0" borderId="13" xfId="0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left" vertical="center" wrapText="1"/>
    </xf>
    <xf numFmtId="2" fontId="15" fillId="0" borderId="0" xfId="0" applyNumberFormat="1" applyFont="1" applyBorder="1" applyAlignment="1"/>
    <xf numFmtId="0" fontId="0" fillId="0" borderId="0" xfId="0" applyAlignment="1"/>
    <xf numFmtId="0" fontId="10" fillId="0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6" fillId="0" borderId="0" xfId="0" applyNumberFormat="1" applyFont="1" applyBorder="1" applyAlignment="1">
      <alignment horizontal="right" vertical="center" wrapText="1"/>
    </xf>
    <xf numFmtId="44" fontId="6" fillId="0" borderId="0" xfId="2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23" xfId="2" applyFont="1" applyBorder="1"/>
    <xf numFmtId="0" fontId="2" fillId="0" borderId="3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44" fontId="5" fillId="0" borderId="30" xfId="2" applyFont="1" applyBorder="1" applyAlignment="1">
      <alignment horizontal="center" vertical="center" wrapText="1"/>
    </xf>
    <xf numFmtId="44" fontId="10" fillId="0" borderId="30" xfId="2" applyFont="1" applyBorder="1" applyAlignment="1">
      <alignment horizontal="center" vertical="center" wrapText="1"/>
    </xf>
    <xf numFmtId="44" fontId="5" fillId="0" borderId="33" xfId="2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44" fontId="5" fillId="0" borderId="13" xfId="2" applyFont="1" applyBorder="1" applyAlignment="1">
      <alignment vertical="center"/>
    </xf>
    <xf numFmtId="2" fontId="2" fillId="0" borderId="13" xfId="0" applyNumberFormat="1" applyFont="1" applyBorder="1" applyAlignment="1">
      <alignment vertical="center"/>
    </xf>
    <xf numFmtId="44" fontId="15" fillId="0" borderId="13" xfId="2" applyFont="1" applyBorder="1" applyAlignment="1">
      <alignment vertical="center"/>
    </xf>
    <xf numFmtId="9" fontId="15" fillId="0" borderId="13" xfId="3" applyFont="1" applyBorder="1" applyAlignment="1">
      <alignment vertical="center"/>
    </xf>
    <xf numFmtId="44" fontId="20" fillId="0" borderId="35" xfId="2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44" fontId="15" fillId="0" borderId="0" xfId="2" applyFont="1" applyBorder="1"/>
    <xf numFmtId="44" fontId="15" fillId="0" borderId="0" xfId="2" applyFont="1" applyBorder="1" applyAlignment="1">
      <alignment horizontal="right"/>
    </xf>
    <xf numFmtId="44" fontId="15" fillId="0" borderId="23" xfId="2" applyFont="1" applyBorder="1"/>
    <xf numFmtId="0" fontId="2" fillId="0" borderId="4" xfId="0" applyFont="1" applyBorder="1"/>
    <xf numFmtId="0" fontId="2" fillId="0" borderId="5" xfId="0" applyFont="1" applyBorder="1"/>
    <xf numFmtId="44" fontId="20" fillId="0" borderId="18" xfId="2" applyFont="1" applyBorder="1"/>
    <xf numFmtId="1" fontId="2" fillId="0" borderId="18" xfId="0" applyNumberFormat="1" applyFont="1" applyBorder="1" applyAlignment="1">
      <alignment horizontal="center"/>
    </xf>
    <xf numFmtId="44" fontId="20" fillId="0" borderId="18" xfId="2" applyFont="1" applyBorder="1" applyAlignment="1">
      <alignment horizontal="right"/>
    </xf>
    <xf numFmtId="44" fontId="20" fillId="0" borderId="19" xfId="2" applyFont="1" applyBorder="1"/>
    <xf numFmtId="44" fontId="10" fillId="0" borderId="0" xfId="2" applyFont="1" applyBorder="1"/>
    <xf numFmtId="44" fontId="10" fillId="0" borderId="0" xfId="2" applyFont="1" applyBorder="1" applyAlignment="1">
      <alignment horizontal="right"/>
    </xf>
    <xf numFmtId="44" fontId="10" fillId="0" borderId="23" xfId="2" applyFont="1" applyBorder="1"/>
    <xf numFmtId="44" fontId="8" fillId="0" borderId="6" xfId="2" applyFont="1" applyBorder="1" applyAlignment="1">
      <alignment horizontal="center"/>
    </xf>
    <xf numFmtId="0" fontId="2" fillId="0" borderId="0" xfId="0" applyFont="1" applyAlignment="1">
      <alignment wrapText="1"/>
    </xf>
    <xf numFmtId="44" fontId="2" fillId="0" borderId="0" xfId="2" applyFont="1"/>
    <xf numFmtId="44" fontId="2" fillId="0" borderId="0" xfId="2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wrapText="1"/>
    </xf>
    <xf numFmtId="44" fontId="2" fillId="0" borderId="2" xfId="2" applyFont="1" applyBorder="1"/>
    <xf numFmtId="44" fontId="2" fillId="0" borderId="2" xfId="2" applyFont="1" applyBorder="1" applyAlignment="1">
      <alignment horizontal="right"/>
    </xf>
    <xf numFmtId="44" fontId="2" fillId="0" borderId="3" xfId="2" applyFont="1" applyBorder="1"/>
    <xf numFmtId="0" fontId="2" fillId="0" borderId="0" xfId="0" applyFont="1" applyBorder="1" applyAlignment="1">
      <alignment wrapText="1"/>
    </xf>
    <xf numFmtId="44" fontId="2" fillId="0" borderId="0" xfId="2" applyFont="1" applyBorder="1"/>
    <xf numFmtId="44" fontId="2" fillId="0" borderId="0" xfId="2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7" xfId="0" applyFont="1" applyBorder="1"/>
    <xf numFmtId="0" fontId="0" fillId="0" borderId="0" xfId="0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44" fontId="2" fillId="0" borderId="9" xfId="2" applyFont="1" applyBorder="1"/>
    <xf numFmtId="44" fontId="2" fillId="0" borderId="9" xfId="2" applyFont="1" applyBorder="1" applyAlignment="1">
      <alignment horizontal="right"/>
    </xf>
    <xf numFmtId="44" fontId="2" fillId="0" borderId="10" xfId="2" applyFont="1" applyBorder="1"/>
    <xf numFmtId="2" fontId="5" fillId="0" borderId="0" xfId="0" applyNumberFormat="1" applyFont="1" applyBorder="1" applyAlignment="1">
      <alignment vertical="center"/>
    </xf>
    <xf numFmtId="0" fontId="2" fillId="0" borderId="7" xfId="0" applyFont="1" applyBorder="1" applyAlignment="1"/>
    <xf numFmtId="0" fontId="2" fillId="0" borderId="1" xfId="0" applyFont="1" applyBorder="1"/>
    <xf numFmtId="44" fontId="10" fillId="0" borderId="3" xfId="2" applyFont="1" applyBorder="1" applyAlignment="1">
      <alignment vertical="center"/>
    </xf>
    <xf numFmtId="44" fontId="10" fillId="0" borderId="23" xfId="2" applyFont="1" applyBorder="1" applyAlignment="1">
      <alignment vertical="center"/>
    </xf>
    <xf numFmtId="0" fontId="2" fillId="0" borderId="8" xfId="0" applyFont="1" applyBorder="1"/>
    <xf numFmtId="44" fontId="10" fillId="0" borderId="10" xfId="2" applyFont="1" applyBorder="1" applyAlignment="1">
      <alignment vertical="center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2" borderId="20" xfId="0" applyNumberFormat="1" applyFont="1" applyFill="1" applyBorder="1" applyAlignment="1">
      <alignment horizontal="right" vertical="center"/>
    </xf>
    <xf numFmtId="49" fontId="3" fillId="2" borderId="26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49" fontId="3" fillId="0" borderId="17" xfId="0" applyNumberFormat="1" applyFont="1" applyFill="1" applyBorder="1" applyAlignment="1">
      <alignment horizontal="right" vertical="center"/>
    </xf>
    <xf numFmtId="49" fontId="3" fillId="0" borderId="25" xfId="0" applyNumberFormat="1" applyFont="1" applyFill="1" applyBorder="1" applyAlignment="1">
      <alignment horizontal="right"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9" fillId="0" borderId="31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3" borderId="37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4" fontId="6" fillId="0" borderId="24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85725</xdr:rowOff>
    </xdr:from>
    <xdr:to>
      <xdr:col>2</xdr:col>
      <xdr:colOff>723900</xdr:colOff>
      <xdr:row>1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76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108</xdr:row>
      <xdr:rowOff>0</xdr:rowOff>
    </xdr:from>
    <xdr:to>
      <xdr:col>2</xdr:col>
      <xdr:colOff>723900</xdr:colOff>
      <xdr:row>109</xdr:row>
      <xdr:rowOff>161923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899285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108</xdr:row>
      <xdr:rowOff>0</xdr:rowOff>
    </xdr:from>
    <xdr:to>
      <xdr:col>2</xdr:col>
      <xdr:colOff>723900</xdr:colOff>
      <xdr:row>109</xdr:row>
      <xdr:rowOff>161923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899285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85725</xdr:rowOff>
    </xdr:from>
    <xdr:to>
      <xdr:col>2</xdr:col>
      <xdr:colOff>723900</xdr:colOff>
      <xdr:row>2</xdr:row>
      <xdr:rowOff>28575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857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85725</xdr:rowOff>
    </xdr:from>
    <xdr:to>
      <xdr:col>2</xdr:col>
      <xdr:colOff>723900</xdr:colOff>
      <xdr:row>2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857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85725</xdr:rowOff>
    </xdr:from>
    <xdr:to>
      <xdr:col>2</xdr:col>
      <xdr:colOff>723900</xdr:colOff>
      <xdr:row>1</xdr:row>
      <xdr:rowOff>66675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85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C1" zoomScale="90" zoomScaleNormal="90" workbookViewId="0">
      <selection activeCell="E26" sqref="E26:F26"/>
    </sheetView>
  </sheetViews>
  <sheetFormatPr defaultRowHeight="15" x14ac:dyDescent="0.25"/>
  <cols>
    <col min="1" max="1" width="7.42578125" customWidth="1"/>
    <col min="2" max="2" width="15.42578125" customWidth="1"/>
    <col min="3" max="3" width="76.42578125" bestFit="1" customWidth="1"/>
    <col min="4" max="4" width="6" bestFit="1" customWidth="1"/>
    <col min="5" max="5" width="8" bestFit="1" customWidth="1"/>
    <col min="6" max="6" width="14.28515625" customWidth="1"/>
    <col min="7" max="7" width="18.140625" customWidth="1"/>
  </cols>
  <sheetData>
    <row r="1" spans="1:7" ht="16.5" thickBot="1" x14ac:dyDescent="0.3">
      <c r="A1" s="201" t="s">
        <v>126</v>
      </c>
      <c r="B1" s="202"/>
      <c r="C1" s="203"/>
      <c r="D1" s="203"/>
      <c r="E1" s="203"/>
      <c r="F1" s="203"/>
      <c r="G1" s="204"/>
    </row>
    <row r="2" spans="1:7" ht="15.75" thickBot="1" x14ac:dyDescent="0.3">
      <c r="A2" s="205" t="s">
        <v>231</v>
      </c>
      <c r="B2" s="206"/>
      <c r="C2" s="206"/>
      <c r="D2" s="4"/>
      <c r="E2" s="4"/>
      <c r="F2" s="4"/>
      <c r="G2" s="5"/>
    </row>
    <row r="3" spans="1:7" ht="15.75" thickBot="1" x14ac:dyDescent="0.3">
      <c r="A3" s="205" t="s">
        <v>1</v>
      </c>
      <c r="B3" s="206"/>
      <c r="C3" s="206"/>
      <c r="D3" s="4"/>
      <c r="E3" s="4"/>
      <c r="F3" s="4"/>
      <c r="G3" s="6"/>
    </row>
    <row r="4" spans="1:7" ht="15.75" customHeight="1" thickBot="1" x14ac:dyDescent="0.3">
      <c r="A4" s="7" t="s">
        <v>125</v>
      </c>
      <c r="B4" s="93"/>
      <c r="C4" s="8"/>
      <c r="D4" s="210" t="s">
        <v>2</v>
      </c>
      <c r="E4" s="211"/>
      <c r="F4" s="9">
        <v>47.03</v>
      </c>
      <c r="G4" s="10" t="s">
        <v>3</v>
      </c>
    </row>
    <row r="5" spans="1:7" ht="15.75" customHeight="1" thickBot="1" x14ac:dyDescent="0.3">
      <c r="A5" s="11" t="s">
        <v>4</v>
      </c>
      <c r="B5" s="94"/>
      <c r="C5" s="12"/>
      <c r="D5" s="212" t="s">
        <v>5</v>
      </c>
      <c r="E5" s="213"/>
      <c r="F5" s="13">
        <f>SUM(G107)</f>
        <v>55300.713317000002</v>
      </c>
      <c r="G5" s="14"/>
    </row>
    <row r="6" spans="1:7" ht="15.75" thickBot="1" x14ac:dyDescent="0.3">
      <c r="A6" s="15" t="s">
        <v>127</v>
      </c>
      <c r="B6" s="95"/>
      <c r="C6" s="16"/>
      <c r="D6" s="17"/>
      <c r="E6" s="18"/>
      <c r="F6" s="16"/>
      <c r="G6" s="19"/>
    </row>
    <row r="7" spans="1:7" ht="15.75" thickBot="1" x14ac:dyDescent="0.3">
      <c r="A7" s="3"/>
      <c r="B7" s="3"/>
      <c r="C7" s="20"/>
      <c r="D7" s="21"/>
      <c r="E7" s="3"/>
      <c r="F7" s="3"/>
      <c r="G7" s="3"/>
    </row>
    <row r="8" spans="1:7" ht="16.5" thickBot="1" x14ac:dyDescent="0.3">
      <c r="A8" s="207" t="s">
        <v>6</v>
      </c>
      <c r="B8" s="208"/>
      <c r="C8" s="208"/>
      <c r="D8" s="208"/>
      <c r="E8" s="208"/>
      <c r="F8" s="208"/>
      <c r="G8" s="209"/>
    </row>
    <row r="9" spans="1:7" ht="15.75" thickBot="1" x14ac:dyDescent="0.3">
      <c r="A9" s="22"/>
      <c r="B9" s="22"/>
      <c r="C9" s="22"/>
      <c r="D9" s="22"/>
      <c r="E9" s="22"/>
      <c r="F9" s="22"/>
      <c r="G9" s="22"/>
    </row>
    <row r="10" spans="1:7" ht="26.25" thickBot="1" x14ac:dyDescent="0.3">
      <c r="A10" s="23" t="s">
        <v>7</v>
      </c>
      <c r="B10" s="23" t="s">
        <v>11</v>
      </c>
      <c r="C10" s="24" t="s">
        <v>8</v>
      </c>
      <c r="D10" s="23" t="s">
        <v>9</v>
      </c>
      <c r="E10" s="25" t="s">
        <v>10</v>
      </c>
      <c r="F10" s="25" t="s">
        <v>12</v>
      </c>
      <c r="G10" s="26" t="s">
        <v>13</v>
      </c>
    </row>
    <row r="11" spans="1:7" ht="15.75" thickBot="1" x14ac:dyDescent="0.3">
      <c r="A11" s="214"/>
      <c r="B11" s="214"/>
      <c r="C11" s="214"/>
      <c r="D11" s="214"/>
      <c r="E11" s="214"/>
      <c r="F11" s="214"/>
      <c r="G11" s="214"/>
    </row>
    <row r="12" spans="1:7" ht="15.75" thickBot="1" x14ac:dyDescent="0.3">
      <c r="A12" s="23">
        <v>1</v>
      </c>
      <c r="B12" s="96"/>
      <c r="C12" s="28" t="s">
        <v>14</v>
      </c>
      <c r="D12" s="29"/>
      <c r="E12" s="30"/>
      <c r="F12" s="30"/>
      <c r="G12" s="31"/>
    </row>
    <row r="13" spans="1:7" x14ac:dyDescent="0.25">
      <c r="A13" s="32" t="s">
        <v>15</v>
      </c>
      <c r="B13" s="35" t="s">
        <v>16</v>
      </c>
      <c r="C13" s="33" t="s">
        <v>227</v>
      </c>
      <c r="D13" s="34" t="s">
        <v>3</v>
      </c>
      <c r="E13" s="35">
        <v>47.03</v>
      </c>
      <c r="F13" s="36">
        <v>2.58</v>
      </c>
      <c r="G13" s="37">
        <f>F13*E13</f>
        <v>121.3374</v>
      </c>
    </row>
    <row r="14" spans="1:7" x14ac:dyDescent="0.25">
      <c r="A14" s="32" t="s">
        <v>17</v>
      </c>
      <c r="B14" s="35" t="s">
        <v>19</v>
      </c>
      <c r="C14" s="38" t="s">
        <v>18</v>
      </c>
      <c r="D14" s="39" t="s">
        <v>3</v>
      </c>
      <c r="E14" s="40">
        <v>47.03</v>
      </c>
      <c r="F14" s="36">
        <v>2.48</v>
      </c>
      <c r="G14" s="37">
        <f>F14*E14</f>
        <v>116.6344</v>
      </c>
    </row>
    <row r="15" spans="1:7" x14ac:dyDescent="0.25">
      <c r="A15" s="32" t="s">
        <v>20</v>
      </c>
      <c r="B15" s="35" t="s">
        <v>22</v>
      </c>
      <c r="C15" s="38" t="s">
        <v>21</v>
      </c>
      <c r="D15" s="39" t="s">
        <v>27</v>
      </c>
      <c r="E15" s="40">
        <v>12.738</v>
      </c>
      <c r="F15" s="36">
        <v>17.25</v>
      </c>
      <c r="G15" s="37">
        <f>F15*E15</f>
        <v>219.73050000000001</v>
      </c>
    </row>
    <row r="16" spans="1:7" ht="15" customHeight="1" x14ac:dyDescent="0.25">
      <c r="A16" s="41"/>
      <c r="B16" s="43"/>
      <c r="C16" s="42"/>
      <c r="D16" s="43"/>
      <c r="E16" s="188" t="s">
        <v>23</v>
      </c>
      <c r="F16" s="189"/>
      <c r="G16" s="44">
        <f>SUM(G13:G15)</f>
        <v>457.70230000000004</v>
      </c>
    </row>
    <row r="17" spans="1:7" ht="15.75" thickBot="1" x14ac:dyDescent="0.3">
      <c r="A17" s="45"/>
      <c r="B17" s="45"/>
      <c r="C17" s="46"/>
      <c r="D17" s="45"/>
      <c r="E17" s="47"/>
      <c r="F17" s="47"/>
      <c r="G17" s="47"/>
    </row>
    <row r="18" spans="1:7" ht="15.75" thickBot="1" x14ac:dyDescent="0.3">
      <c r="A18" s="23">
        <v>2</v>
      </c>
      <c r="B18" s="56"/>
      <c r="C18" s="48" t="s">
        <v>24</v>
      </c>
      <c r="D18" s="29"/>
      <c r="E18" s="30"/>
      <c r="F18" s="30"/>
      <c r="G18" s="31"/>
    </row>
    <row r="19" spans="1:7" x14ac:dyDescent="0.25">
      <c r="A19" s="32" t="s">
        <v>25</v>
      </c>
      <c r="B19" s="49">
        <v>73346</v>
      </c>
      <c r="C19" s="38" t="s">
        <v>26</v>
      </c>
      <c r="D19" s="39" t="s">
        <v>27</v>
      </c>
      <c r="E19" s="40">
        <v>7.95</v>
      </c>
      <c r="F19" s="37">
        <v>1382.04</v>
      </c>
      <c r="G19" s="37">
        <f t="shared" ref="G19:G25" si="0">F19*E19</f>
        <v>10987.218000000001</v>
      </c>
    </row>
    <row r="20" spans="1:7" x14ac:dyDescent="0.25">
      <c r="A20" s="32" t="s">
        <v>28</v>
      </c>
      <c r="B20" s="49">
        <v>5622</v>
      </c>
      <c r="C20" s="38" t="s">
        <v>29</v>
      </c>
      <c r="D20" s="39" t="s">
        <v>3</v>
      </c>
      <c r="E20" s="40">
        <v>47.03</v>
      </c>
      <c r="F20" s="37">
        <v>2.84</v>
      </c>
      <c r="G20" s="37">
        <f t="shared" si="0"/>
        <v>133.5652</v>
      </c>
    </row>
    <row r="21" spans="1:7" x14ac:dyDescent="0.25">
      <c r="A21" s="32" t="s">
        <v>30</v>
      </c>
      <c r="B21" s="49" t="s">
        <v>31</v>
      </c>
      <c r="C21" s="38" t="s">
        <v>190</v>
      </c>
      <c r="D21" s="39" t="s">
        <v>27</v>
      </c>
      <c r="E21" s="40">
        <v>38.46</v>
      </c>
      <c r="F21" s="37">
        <v>96.81</v>
      </c>
      <c r="G21" s="37">
        <f t="shared" si="0"/>
        <v>3723.3126000000002</v>
      </c>
    </row>
    <row r="22" spans="1:7" x14ac:dyDescent="0.25">
      <c r="A22" s="32" t="s">
        <v>32</v>
      </c>
      <c r="B22" s="49" t="s">
        <v>34</v>
      </c>
      <c r="C22" s="50" t="s">
        <v>33</v>
      </c>
      <c r="D22" s="39" t="s">
        <v>3</v>
      </c>
      <c r="E22" s="40">
        <v>47.03</v>
      </c>
      <c r="F22" s="37">
        <v>21.58</v>
      </c>
      <c r="G22" s="37">
        <f t="shared" si="0"/>
        <v>1014.9073999999999</v>
      </c>
    </row>
    <row r="23" spans="1:7" x14ac:dyDescent="0.25">
      <c r="A23" s="32" t="s">
        <v>35</v>
      </c>
      <c r="B23" s="49" t="s">
        <v>37</v>
      </c>
      <c r="C23" s="38" t="s">
        <v>36</v>
      </c>
      <c r="D23" s="39" t="s">
        <v>3</v>
      </c>
      <c r="E23" s="40">
        <v>47.03</v>
      </c>
      <c r="F23" s="51">
        <v>27.6</v>
      </c>
      <c r="G23" s="37">
        <f t="shared" si="0"/>
        <v>1298.028</v>
      </c>
    </row>
    <row r="24" spans="1:7" ht="25.5" x14ac:dyDescent="0.25">
      <c r="A24" s="32" t="s">
        <v>38</v>
      </c>
      <c r="B24" s="49" t="s">
        <v>40</v>
      </c>
      <c r="C24" s="38" t="s">
        <v>39</v>
      </c>
      <c r="D24" s="39" t="s">
        <v>3</v>
      </c>
      <c r="E24" s="40">
        <v>21.81</v>
      </c>
      <c r="F24" s="51">
        <v>6.37</v>
      </c>
      <c r="G24" s="37">
        <f t="shared" si="0"/>
        <v>138.9297</v>
      </c>
    </row>
    <row r="25" spans="1:7" x14ac:dyDescent="0.25">
      <c r="A25" s="32" t="s">
        <v>41</v>
      </c>
      <c r="B25" s="49" t="s">
        <v>43</v>
      </c>
      <c r="C25" s="38" t="s">
        <v>42</v>
      </c>
      <c r="D25" s="39" t="s">
        <v>3</v>
      </c>
      <c r="E25" s="40">
        <v>50.74</v>
      </c>
      <c r="F25" s="51">
        <v>27.04</v>
      </c>
      <c r="G25" s="37">
        <f t="shared" si="0"/>
        <v>1372.0096000000001</v>
      </c>
    </row>
    <row r="26" spans="1:7" ht="15" customHeight="1" x14ac:dyDescent="0.25">
      <c r="A26" s="41"/>
      <c r="B26" s="43"/>
      <c r="C26" s="42"/>
      <c r="D26" s="43"/>
      <c r="E26" s="188" t="s">
        <v>44</v>
      </c>
      <c r="F26" s="189"/>
      <c r="G26" s="44">
        <f>SUM(G19:G25)</f>
        <v>18667.970500000003</v>
      </c>
    </row>
    <row r="27" spans="1:7" ht="15.75" thickBot="1" x14ac:dyDescent="0.3">
      <c r="A27" s="12"/>
      <c r="B27" s="12"/>
      <c r="C27" s="52"/>
      <c r="D27" s="12"/>
      <c r="E27" s="53"/>
      <c r="F27" s="54"/>
      <c r="G27" s="55"/>
    </row>
    <row r="28" spans="1:7" ht="15.75" thickBot="1" x14ac:dyDescent="0.3">
      <c r="A28" s="56">
        <v>3</v>
      </c>
      <c r="B28" s="56"/>
      <c r="C28" s="48" t="s">
        <v>45</v>
      </c>
      <c r="D28" s="29"/>
      <c r="E28" s="30"/>
      <c r="F28" s="30"/>
      <c r="G28" s="57"/>
    </row>
    <row r="29" spans="1:7" x14ac:dyDescent="0.25">
      <c r="A29" s="32" t="s">
        <v>46</v>
      </c>
      <c r="B29" s="49">
        <v>72920</v>
      </c>
      <c r="C29" s="38" t="s">
        <v>47</v>
      </c>
      <c r="D29" s="39" t="s">
        <v>27</v>
      </c>
      <c r="E29" s="40">
        <v>9.41</v>
      </c>
      <c r="F29" s="36">
        <v>12.18</v>
      </c>
      <c r="G29" s="37">
        <f>F29*E29</f>
        <v>114.6138</v>
      </c>
    </row>
    <row r="30" spans="1:7" ht="15" customHeight="1" x14ac:dyDescent="0.25">
      <c r="A30" s="41"/>
      <c r="B30" s="43"/>
      <c r="C30" s="42"/>
      <c r="D30" s="43"/>
      <c r="E30" s="188" t="s">
        <v>48</v>
      </c>
      <c r="F30" s="189"/>
      <c r="G30" s="44">
        <f>SUM(G29:G29)</f>
        <v>114.6138</v>
      </c>
    </row>
    <row r="31" spans="1:7" ht="15.75" thickBot="1" x14ac:dyDescent="0.3">
      <c r="A31" s="12"/>
      <c r="B31" s="12"/>
      <c r="C31" s="52"/>
      <c r="D31" s="12"/>
      <c r="E31" s="53"/>
      <c r="F31" s="54"/>
      <c r="G31" s="55"/>
    </row>
    <row r="32" spans="1:7" ht="15.75" thickBot="1" x14ac:dyDescent="0.3">
      <c r="A32" s="23">
        <v>4</v>
      </c>
      <c r="B32" s="56"/>
      <c r="C32" s="48" t="s">
        <v>49</v>
      </c>
      <c r="D32" s="29"/>
      <c r="E32" s="30"/>
      <c r="F32" s="30"/>
      <c r="G32" s="57"/>
    </row>
    <row r="33" spans="1:7" ht="25.5" x14ac:dyDescent="0.25">
      <c r="A33" s="32" t="s">
        <v>50</v>
      </c>
      <c r="B33" s="40" t="s">
        <v>51</v>
      </c>
      <c r="C33" s="38" t="s">
        <v>226</v>
      </c>
      <c r="D33" s="39" t="s">
        <v>3</v>
      </c>
      <c r="E33" s="40">
        <v>85.88</v>
      </c>
      <c r="F33" s="58">
        <v>35.39</v>
      </c>
      <c r="G33" s="59">
        <f>F33*E33</f>
        <v>3039.2932000000001</v>
      </c>
    </row>
    <row r="34" spans="1:7" ht="15" customHeight="1" x14ac:dyDescent="0.25">
      <c r="A34" s="41"/>
      <c r="B34" s="43"/>
      <c r="C34" s="42"/>
      <c r="D34" s="43"/>
      <c r="E34" s="188" t="s">
        <v>52</v>
      </c>
      <c r="F34" s="189"/>
      <c r="G34" s="61">
        <f>SUM(G33:G33)</f>
        <v>3039.2932000000001</v>
      </c>
    </row>
    <row r="35" spans="1:7" ht="15.75" thickBot="1" x14ac:dyDescent="0.3">
      <c r="A35" s="12"/>
      <c r="B35" s="12"/>
      <c r="C35" s="52"/>
      <c r="D35" s="12"/>
      <c r="E35" s="62"/>
      <c r="F35" s="62"/>
      <c r="G35" s="63"/>
    </row>
    <row r="36" spans="1:7" ht="15.75" thickBot="1" x14ac:dyDescent="0.3">
      <c r="A36" s="23">
        <v>5</v>
      </c>
      <c r="B36" s="56"/>
      <c r="C36" s="48" t="s">
        <v>53</v>
      </c>
      <c r="D36" s="29"/>
      <c r="E36" s="30"/>
      <c r="F36" s="30"/>
      <c r="G36" s="57"/>
    </row>
    <row r="37" spans="1:7" x14ac:dyDescent="0.25">
      <c r="A37" s="32" t="s">
        <v>54</v>
      </c>
      <c r="B37" s="64">
        <v>72081</v>
      </c>
      <c r="C37" s="38" t="s">
        <v>55</v>
      </c>
      <c r="D37" s="39" t="s">
        <v>3</v>
      </c>
      <c r="E37" s="40">
        <v>76.930000000000007</v>
      </c>
      <c r="F37" s="65">
        <v>50.15</v>
      </c>
      <c r="G37" s="59">
        <f>F37*E37</f>
        <v>3858.0395000000003</v>
      </c>
    </row>
    <row r="38" spans="1:7" ht="23.25" customHeight="1" x14ac:dyDescent="0.25">
      <c r="A38" s="32" t="s">
        <v>56</v>
      </c>
      <c r="B38" s="120">
        <v>11587</v>
      </c>
      <c r="C38" s="124" t="s">
        <v>205</v>
      </c>
      <c r="D38" s="39" t="s">
        <v>3</v>
      </c>
      <c r="E38" s="40">
        <v>76.930000000000007</v>
      </c>
      <c r="F38" s="65">
        <v>34</v>
      </c>
      <c r="G38" s="59">
        <f t="shared" ref="G38:G39" si="1">F38*E38</f>
        <v>2615.6200000000003</v>
      </c>
    </row>
    <row r="39" spans="1:7" ht="21.75" customHeight="1" x14ac:dyDescent="0.25">
      <c r="A39" s="32" t="s">
        <v>229</v>
      </c>
      <c r="B39" s="120">
        <v>84091</v>
      </c>
      <c r="C39" s="119" t="s">
        <v>206</v>
      </c>
      <c r="D39" s="39" t="s">
        <v>3</v>
      </c>
      <c r="E39" s="40">
        <v>76.930000000000007</v>
      </c>
      <c r="F39" s="65">
        <v>27.1</v>
      </c>
      <c r="G39" s="59">
        <f t="shared" si="1"/>
        <v>2084.8030000000003</v>
      </c>
    </row>
    <row r="40" spans="1:7" x14ac:dyDescent="0.25">
      <c r="A40" s="32" t="s">
        <v>230</v>
      </c>
      <c r="B40" s="60" t="s">
        <v>58</v>
      </c>
      <c r="C40" s="38" t="s">
        <v>57</v>
      </c>
      <c r="D40" s="39" t="s">
        <v>3</v>
      </c>
      <c r="E40" s="40">
        <v>76.930000000000007</v>
      </c>
      <c r="F40" s="65">
        <v>22.24</v>
      </c>
      <c r="G40" s="59">
        <f>F40*E40</f>
        <v>1710.9232</v>
      </c>
    </row>
    <row r="41" spans="1:7" ht="15" customHeight="1" x14ac:dyDescent="0.25">
      <c r="A41" s="41"/>
      <c r="B41" s="43"/>
      <c r="C41" s="42"/>
      <c r="D41" s="43"/>
      <c r="E41" s="188" t="s">
        <v>59</v>
      </c>
      <c r="F41" s="189"/>
      <c r="G41" s="61">
        <f>SUM(G37:G40)</f>
        <v>10269.385700000001</v>
      </c>
    </row>
    <row r="42" spans="1:7" ht="15.75" thickBot="1" x14ac:dyDescent="0.3">
      <c r="A42" s="12"/>
      <c r="B42" s="12"/>
      <c r="C42" s="52"/>
      <c r="D42" s="12"/>
      <c r="E42" s="62"/>
      <c r="F42" s="62"/>
      <c r="G42" s="63"/>
    </row>
    <row r="43" spans="1:7" ht="15.75" thickBot="1" x14ac:dyDescent="0.3">
      <c r="A43" s="23">
        <v>6</v>
      </c>
      <c r="B43" s="56"/>
      <c r="C43" s="48" t="s">
        <v>60</v>
      </c>
      <c r="D43" s="29"/>
      <c r="E43" s="30"/>
      <c r="F43" s="30"/>
      <c r="G43" s="57"/>
    </row>
    <row r="44" spans="1:7" ht="22.5" x14ac:dyDescent="0.25">
      <c r="A44" s="66" t="s">
        <v>61</v>
      </c>
      <c r="B44" s="40" t="s">
        <v>195</v>
      </c>
      <c r="C44" s="119" t="s">
        <v>194</v>
      </c>
      <c r="D44" s="39" t="s">
        <v>196</v>
      </c>
      <c r="E44" s="40">
        <v>4</v>
      </c>
      <c r="F44" s="65">
        <v>266.76</v>
      </c>
      <c r="G44" s="67">
        <f>F44*E44</f>
        <v>1067.04</v>
      </c>
    </row>
    <row r="45" spans="1:7" ht="22.5" x14ac:dyDescent="0.25">
      <c r="A45" s="66" t="s">
        <v>201</v>
      </c>
      <c r="B45" s="40" t="s">
        <v>193</v>
      </c>
      <c r="C45" s="119" t="s">
        <v>192</v>
      </c>
      <c r="D45" s="39" t="s">
        <v>196</v>
      </c>
      <c r="E45" s="40">
        <v>8</v>
      </c>
      <c r="F45" s="65">
        <v>246.14</v>
      </c>
      <c r="G45" s="67">
        <f>F45*E45</f>
        <v>1969.12</v>
      </c>
    </row>
    <row r="46" spans="1:7" x14ac:dyDescent="0.25">
      <c r="A46" s="66" t="s">
        <v>202</v>
      </c>
      <c r="B46" s="68" t="s">
        <v>197</v>
      </c>
      <c r="C46" s="119" t="s">
        <v>198</v>
      </c>
      <c r="D46" s="39" t="s">
        <v>3</v>
      </c>
      <c r="E46" s="40">
        <v>2.88</v>
      </c>
      <c r="F46" s="65">
        <v>300.58999999999997</v>
      </c>
      <c r="G46" s="67">
        <f>F46*E46</f>
        <v>865.69919999999991</v>
      </c>
    </row>
    <row r="47" spans="1:7" ht="24" customHeight="1" x14ac:dyDescent="0.25">
      <c r="A47" s="66" t="s">
        <v>203</v>
      </c>
      <c r="B47" s="68">
        <v>12032</v>
      </c>
      <c r="C47" s="119" t="s">
        <v>199</v>
      </c>
      <c r="D47" s="39" t="s">
        <v>62</v>
      </c>
      <c r="E47" s="40">
        <v>12</v>
      </c>
      <c r="F47" s="65">
        <v>17.02</v>
      </c>
      <c r="G47" s="67">
        <f>F47*E47</f>
        <v>204.24</v>
      </c>
    </row>
    <row r="48" spans="1:7" x14ac:dyDescent="0.25">
      <c r="A48" s="66" t="s">
        <v>204</v>
      </c>
      <c r="B48" s="68" t="s">
        <v>63</v>
      </c>
      <c r="C48" s="38" t="s">
        <v>271</v>
      </c>
      <c r="D48" s="39" t="s">
        <v>62</v>
      </c>
      <c r="E48" s="40">
        <v>2</v>
      </c>
      <c r="F48" s="65">
        <v>51.24</v>
      </c>
      <c r="G48" s="67">
        <f>F48*E48</f>
        <v>102.48</v>
      </c>
    </row>
    <row r="49" spans="1:7" ht="15" customHeight="1" x14ac:dyDescent="0.25">
      <c r="A49" s="41"/>
      <c r="B49" s="43"/>
      <c r="C49" s="42"/>
      <c r="D49" s="43"/>
      <c r="E49" s="188" t="s">
        <v>64</v>
      </c>
      <c r="F49" s="189"/>
      <c r="G49" s="61">
        <f>SUM(G44:G48)</f>
        <v>4208.5791999999992</v>
      </c>
    </row>
    <row r="50" spans="1:7" ht="15.75" thickBot="1" x14ac:dyDescent="0.3">
      <c r="A50" s="12"/>
      <c r="B50" s="12"/>
      <c r="C50" s="52"/>
      <c r="D50" s="12"/>
      <c r="E50" s="62"/>
      <c r="F50" s="62"/>
      <c r="G50" s="63"/>
    </row>
    <row r="51" spans="1:7" ht="15.75" thickBot="1" x14ac:dyDescent="0.3">
      <c r="A51" s="23">
        <v>7</v>
      </c>
      <c r="B51" s="56"/>
      <c r="C51" s="48" t="s">
        <v>65</v>
      </c>
      <c r="D51" s="29"/>
      <c r="E51" s="30"/>
      <c r="F51" s="30"/>
      <c r="G51" s="57"/>
    </row>
    <row r="52" spans="1:7" x14ac:dyDescent="0.25">
      <c r="A52" s="32" t="s">
        <v>66</v>
      </c>
      <c r="B52" s="68">
        <v>84659</v>
      </c>
      <c r="C52" s="119" t="s">
        <v>200</v>
      </c>
      <c r="D52" s="39" t="s">
        <v>3</v>
      </c>
      <c r="E52" s="40">
        <v>32.4</v>
      </c>
      <c r="F52" s="58">
        <v>8.8000000000000007</v>
      </c>
      <c r="G52" s="59">
        <f>F52*E52</f>
        <v>285.12</v>
      </c>
    </row>
    <row r="53" spans="1:7" ht="15" customHeight="1" x14ac:dyDescent="0.25">
      <c r="A53" s="41"/>
      <c r="B53" s="43"/>
      <c r="C53" s="42"/>
      <c r="D53" s="43"/>
      <c r="E53" s="188" t="s">
        <v>67</v>
      </c>
      <c r="F53" s="189"/>
      <c r="G53" s="61">
        <f>SUM(G52:G52)</f>
        <v>285.12</v>
      </c>
    </row>
    <row r="54" spans="1:7" ht="15.75" thickBot="1" x14ac:dyDescent="0.3">
      <c r="A54" s="12"/>
      <c r="B54" s="12"/>
      <c r="C54" s="52"/>
      <c r="D54" s="12"/>
      <c r="E54" s="62"/>
      <c r="F54" s="62"/>
      <c r="G54" s="63"/>
    </row>
    <row r="55" spans="1:7" ht="15.75" thickBot="1" x14ac:dyDescent="0.3">
      <c r="A55" s="23">
        <v>8</v>
      </c>
      <c r="B55" s="56"/>
      <c r="C55" s="48" t="s">
        <v>68</v>
      </c>
      <c r="D55" s="29"/>
      <c r="E55" s="30"/>
      <c r="F55" s="30"/>
      <c r="G55" s="57"/>
    </row>
    <row r="56" spans="1:7" x14ac:dyDescent="0.25">
      <c r="A56" s="32" t="s">
        <v>221</v>
      </c>
      <c r="B56" s="68">
        <v>73664</v>
      </c>
      <c r="C56" s="38" t="s">
        <v>76</v>
      </c>
      <c r="D56" s="39" t="s">
        <v>77</v>
      </c>
      <c r="E56" s="40">
        <v>2</v>
      </c>
      <c r="F56" s="65">
        <v>67.22</v>
      </c>
      <c r="G56" s="59">
        <f t="shared" ref="G56:G63" si="2">F56*E56</f>
        <v>134.44</v>
      </c>
    </row>
    <row r="57" spans="1:7" x14ac:dyDescent="0.25">
      <c r="A57" s="32" t="s">
        <v>222</v>
      </c>
      <c r="B57" s="68" t="s">
        <v>80</v>
      </c>
      <c r="C57" s="38" t="s">
        <v>79</v>
      </c>
      <c r="D57" s="39" t="s">
        <v>77</v>
      </c>
      <c r="E57" s="40">
        <v>2</v>
      </c>
      <c r="F57" s="65">
        <v>71.11</v>
      </c>
      <c r="G57" s="59">
        <f t="shared" si="2"/>
        <v>142.22</v>
      </c>
    </row>
    <row r="58" spans="1:7" x14ac:dyDescent="0.25">
      <c r="A58" s="32" t="s">
        <v>223</v>
      </c>
      <c r="B58" s="68">
        <v>72438</v>
      </c>
      <c r="C58" s="38" t="s">
        <v>82</v>
      </c>
      <c r="D58" s="39" t="s">
        <v>77</v>
      </c>
      <c r="E58" s="40">
        <v>5</v>
      </c>
      <c r="F58" s="65">
        <v>4.55</v>
      </c>
      <c r="G58" s="59">
        <f t="shared" si="2"/>
        <v>22.75</v>
      </c>
    </row>
    <row r="59" spans="1:7" x14ac:dyDescent="0.25">
      <c r="A59" s="32" t="s">
        <v>224</v>
      </c>
      <c r="B59" s="68" t="s">
        <v>86</v>
      </c>
      <c r="C59" s="38" t="s">
        <v>84</v>
      </c>
      <c r="D59" s="39" t="s">
        <v>85</v>
      </c>
      <c r="E59" s="40">
        <v>8</v>
      </c>
      <c r="F59" s="65">
        <v>3.76</v>
      </c>
      <c r="G59" s="59">
        <f t="shared" si="2"/>
        <v>30.08</v>
      </c>
    </row>
    <row r="60" spans="1:7" x14ac:dyDescent="0.25">
      <c r="A60" s="32" t="s">
        <v>238</v>
      </c>
      <c r="B60" s="68">
        <v>72691</v>
      </c>
      <c r="C60" s="38" t="s">
        <v>88</v>
      </c>
      <c r="D60" s="39" t="s">
        <v>77</v>
      </c>
      <c r="E60" s="40">
        <v>2</v>
      </c>
      <c r="F60" s="65">
        <v>4.46</v>
      </c>
      <c r="G60" s="59">
        <f t="shared" si="2"/>
        <v>8.92</v>
      </c>
    </row>
    <row r="61" spans="1:7" x14ac:dyDescent="0.25">
      <c r="A61" s="32" t="s">
        <v>239</v>
      </c>
      <c r="B61" s="68">
        <v>72571</v>
      </c>
      <c r="C61" s="38" t="s">
        <v>90</v>
      </c>
      <c r="D61" s="39" t="s">
        <v>77</v>
      </c>
      <c r="E61" s="40">
        <v>4</v>
      </c>
      <c r="F61" s="65">
        <v>4.24</v>
      </c>
      <c r="G61" s="59">
        <f t="shared" si="2"/>
        <v>16.96</v>
      </c>
    </row>
    <row r="62" spans="1:7" x14ac:dyDescent="0.25">
      <c r="A62" s="32" t="s">
        <v>240</v>
      </c>
      <c r="B62" s="68">
        <v>73640</v>
      </c>
      <c r="C62" s="38" t="s">
        <v>91</v>
      </c>
      <c r="D62" s="39" t="s">
        <v>77</v>
      </c>
      <c r="E62" s="40">
        <v>2</v>
      </c>
      <c r="F62" s="65">
        <v>7.51</v>
      </c>
      <c r="G62" s="59">
        <f t="shared" si="2"/>
        <v>15.02</v>
      </c>
    </row>
    <row r="63" spans="1:7" x14ac:dyDescent="0.25">
      <c r="A63" s="32" t="s">
        <v>243</v>
      </c>
      <c r="B63" s="68" t="s">
        <v>207</v>
      </c>
      <c r="C63" s="119" t="s">
        <v>208</v>
      </c>
      <c r="D63" s="39" t="s">
        <v>62</v>
      </c>
      <c r="E63" s="40">
        <v>1</v>
      </c>
      <c r="F63" s="65">
        <v>467.5</v>
      </c>
      <c r="G63" s="59">
        <f t="shared" si="2"/>
        <v>467.5</v>
      </c>
    </row>
    <row r="64" spans="1:7" ht="15" customHeight="1" x14ac:dyDescent="0.25">
      <c r="A64" s="41"/>
      <c r="B64" s="43"/>
      <c r="C64" s="42"/>
      <c r="D64" s="43"/>
      <c r="E64" s="188" t="s">
        <v>92</v>
      </c>
      <c r="F64" s="189"/>
      <c r="G64" s="61">
        <f>SUM(G56:G63)</f>
        <v>837.88999999999987</v>
      </c>
    </row>
    <row r="65" spans="1:7" ht="15.75" thickBot="1" x14ac:dyDescent="0.3">
      <c r="A65" s="32"/>
      <c r="B65" s="32"/>
      <c r="C65" s="38"/>
      <c r="D65" s="39"/>
      <c r="E65" s="40"/>
      <c r="F65" s="40"/>
      <c r="G65" s="69"/>
    </row>
    <row r="66" spans="1:7" ht="15.75" thickBot="1" x14ac:dyDescent="0.3">
      <c r="A66" s="23">
        <v>9</v>
      </c>
      <c r="B66" s="56"/>
      <c r="C66" s="48" t="s">
        <v>93</v>
      </c>
      <c r="D66" s="29"/>
      <c r="E66" s="30"/>
      <c r="F66" s="30"/>
      <c r="G66" s="57"/>
    </row>
    <row r="67" spans="1:7" ht="25.5" x14ac:dyDescent="0.25">
      <c r="A67" s="32" t="s">
        <v>69</v>
      </c>
      <c r="B67" s="68" t="s">
        <v>95</v>
      </c>
      <c r="C67" s="38" t="s">
        <v>94</v>
      </c>
      <c r="D67" s="39" t="s">
        <v>62</v>
      </c>
      <c r="E67" s="40">
        <v>6</v>
      </c>
      <c r="F67" s="67">
        <v>33.86</v>
      </c>
      <c r="G67" s="59">
        <f t="shared" ref="G67:G75" si="3">F67*E67</f>
        <v>203.16</v>
      </c>
    </row>
    <row r="68" spans="1:7" x14ac:dyDescent="0.25">
      <c r="A68" s="32" t="s">
        <v>72</v>
      </c>
      <c r="B68" s="68">
        <v>40777</v>
      </c>
      <c r="C68" s="38" t="s">
        <v>96</v>
      </c>
      <c r="D68" s="39" t="s">
        <v>62</v>
      </c>
      <c r="E68" s="40">
        <v>2</v>
      </c>
      <c r="F68" s="67">
        <v>29.74</v>
      </c>
      <c r="G68" s="59">
        <f t="shared" si="3"/>
        <v>59.48</v>
      </c>
    </row>
    <row r="69" spans="1:7" x14ac:dyDescent="0.25">
      <c r="A69" s="32" t="s">
        <v>74</v>
      </c>
      <c r="B69" s="68">
        <v>72685</v>
      </c>
      <c r="C69" s="119" t="s">
        <v>219</v>
      </c>
      <c r="D69" s="39" t="s">
        <v>62</v>
      </c>
      <c r="E69" s="40">
        <v>10</v>
      </c>
      <c r="F69" s="67">
        <v>17.77</v>
      </c>
      <c r="G69" s="59">
        <f t="shared" si="3"/>
        <v>177.7</v>
      </c>
    </row>
    <row r="70" spans="1:7" x14ac:dyDescent="0.25">
      <c r="A70" s="32" t="s">
        <v>75</v>
      </c>
      <c r="B70" s="68">
        <v>72558</v>
      </c>
      <c r="C70" s="38" t="s">
        <v>97</v>
      </c>
      <c r="D70" s="39" t="s">
        <v>62</v>
      </c>
      <c r="E70" s="40">
        <v>4</v>
      </c>
      <c r="F70" s="67">
        <v>7.19</v>
      </c>
      <c r="G70" s="59">
        <f t="shared" si="3"/>
        <v>28.76</v>
      </c>
    </row>
    <row r="71" spans="1:7" x14ac:dyDescent="0.25">
      <c r="A71" s="32" t="s">
        <v>78</v>
      </c>
      <c r="B71" s="68" t="s">
        <v>95</v>
      </c>
      <c r="C71" s="38" t="s">
        <v>98</v>
      </c>
      <c r="D71" s="39" t="s">
        <v>85</v>
      </c>
      <c r="E71" s="40">
        <v>10</v>
      </c>
      <c r="F71" s="67">
        <v>33.86</v>
      </c>
      <c r="G71" s="59">
        <f t="shared" si="3"/>
        <v>338.6</v>
      </c>
    </row>
    <row r="72" spans="1:7" x14ac:dyDescent="0.25">
      <c r="A72" s="32" t="s">
        <v>81</v>
      </c>
      <c r="B72" s="68" t="s">
        <v>100</v>
      </c>
      <c r="C72" s="38" t="s">
        <v>99</v>
      </c>
      <c r="D72" s="39" t="s">
        <v>85</v>
      </c>
      <c r="E72" s="40">
        <v>8</v>
      </c>
      <c r="F72" s="67">
        <v>17.309999999999999</v>
      </c>
      <c r="G72" s="59">
        <f t="shared" si="3"/>
        <v>138.47999999999999</v>
      </c>
    </row>
    <row r="73" spans="1:7" x14ac:dyDescent="0.25">
      <c r="A73" s="32" t="s">
        <v>83</v>
      </c>
      <c r="B73" s="68">
        <v>72541</v>
      </c>
      <c r="C73" s="38" t="s">
        <v>101</v>
      </c>
      <c r="D73" s="39" t="s">
        <v>77</v>
      </c>
      <c r="E73" s="40">
        <v>2</v>
      </c>
      <c r="F73" s="67">
        <v>19.420000000000002</v>
      </c>
      <c r="G73" s="59">
        <f t="shared" si="3"/>
        <v>38.840000000000003</v>
      </c>
    </row>
    <row r="74" spans="1:7" x14ac:dyDescent="0.25">
      <c r="A74" s="32" t="s">
        <v>87</v>
      </c>
      <c r="B74" s="68">
        <v>72559</v>
      </c>
      <c r="C74" s="38" t="s">
        <v>102</v>
      </c>
      <c r="D74" s="39" t="s">
        <v>77</v>
      </c>
      <c r="E74" s="40">
        <v>4</v>
      </c>
      <c r="F74" s="67">
        <v>7.37</v>
      </c>
      <c r="G74" s="59">
        <f t="shared" si="3"/>
        <v>29.48</v>
      </c>
    </row>
    <row r="75" spans="1:7" x14ac:dyDescent="0.25">
      <c r="A75" s="32" t="s">
        <v>89</v>
      </c>
      <c r="B75" s="68" t="s">
        <v>104</v>
      </c>
      <c r="C75" s="38" t="s">
        <v>103</v>
      </c>
      <c r="D75" s="39" t="s">
        <v>77</v>
      </c>
      <c r="E75" s="40">
        <v>2</v>
      </c>
      <c r="F75" s="67">
        <v>113.72</v>
      </c>
      <c r="G75" s="59">
        <f t="shared" si="3"/>
        <v>227.44</v>
      </c>
    </row>
    <row r="76" spans="1:7" ht="15" customHeight="1" x14ac:dyDescent="0.25">
      <c r="A76" s="41"/>
      <c r="B76" s="43"/>
      <c r="C76" s="42"/>
      <c r="D76" s="43"/>
      <c r="E76" s="188" t="s">
        <v>105</v>
      </c>
      <c r="F76" s="189"/>
      <c r="G76" s="61">
        <f>SUM(G67:G75)</f>
        <v>1241.94</v>
      </c>
    </row>
    <row r="77" spans="1:7" ht="15.75" thickBot="1" x14ac:dyDescent="0.3">
      <c r="A77" s="12"/>
      <c r="B77" s="12"/>
      <c r="C77" s="52"/>
      <c r="D77" s="12"/>
      <c r="E77" s="62"/>
      <c r="F77" s="62"/>
      <c r="G77" s="63"/>
    </row>
    <row r="78" spans="1:7" ht="15.75" thickBot="1" x14ac:dyDescent="0.3">
      <c r="A78" s="23">
        <v>10</v>
      </c>
      <c r="B78" s="56"/>
      <c r="C78" s="48" t="s">
        <v>106</v>
      </c>
      <c r="D78" s="29"/>
      <c r="E78" s="30"/>
      <c r="F78" s="30"/>
      <c r="G78" s="57"/>
    </row>
    <row r="79" spans="1:7" x14ac:dyDescent="0.25">
      <c r="A79" s="66" t="s">
        <v>107</v>
      </c>
      <c r="B79" s="70">
        <v>84379</v>
      </c>
      <c r="C79" s="38" t="s">
        <v>108</v>
      </c>
      <c r="D79" s="39" t="s">
        <v>62</v>
      </c>
      <c r="E79" s="40">
        <v>2</v>
      </c>
      <c r="F79" s="71">
        <v>19.239999999999998</v>
      </c>
      <c r="G79" s="67">
        <f t="shared" ref="G79:G85" si="4">F79*E79</f>
        <v>38.479999999999997</v>
      </c>
    </row>
    <row r="80" spans="1:7" x14ac:dyDescent="0.25">
      <c r="A80" s="66" t="s">
        <v>109</v>
      </c>
      <c r="B80" s="70">
        <v>83566</v>
      </c>
      <c r="C80" s="38" t="s">
        <v>110</v>
      </c>
      <c r="D80" s="39" t="s">
        <v>62</v>
      </c>
      <c r="E80" s="40">
        <v>2</v>
      </c>
      <c r="F80" s="71">
        <v>16.829999999999998</v>
      </c>
      <c r="G80" s="67">
        <f t="shared" si="4"/>
        <v>33.659999999999997</v>
      </c>
    </row>
    <row r="81" spans="1:7" ht="19.5" x14ac:dyDescent="0.25">
      <c r="A81" s="66" t="s">
        <v>111</v>
      </c>
      <c r="B81" s="70">
        <v>84226</v>
      </c>
      <c r="C81" s="121" t="s">
        <v>215</v>
      </c>
      <c r="D81" s="39" t="s">
        <v>62</v>
      </c>
      <c r="E81" s="40">
        <v>2</v>
      </c>
      <c r="F81" s="71">
        <v>17.29</v>
      </c>
      <c r="G81" s="67">
        <f t="shared" si="4"/>
        <v>34.58</v>
      </c>
    </row>
    <row r="82" spans="1:7" ht="19.5" x14ac:dyDescent="0.25">
      <c r="A82" s="66" t="s">
        <v>112</v>
      </c>
      <c r="B82" s="70" t="s">
        <v>216</v>
      </c>
      <c r="C82" s="121" t="s">
        <v>217</v>
      </c>
      <c r="D82" s="39" t="s">
        <v>62</v>
      </c>
      <c r="E82" s="40">
        <v>6</v>
      </c>
      <c r="F82" s="71">
        <v>53.4</v>
      </c>
      <c r="G82" s="67">
        <f t="shared" si="4"/>
        <v>320.39999999999998</v>
      </c>
    </row>
    <row r="83" spans="1:7" x14ac:dyDescent="0.25">
      <c r="A83" s="66" t="s">
        <v>114</v>
      </c>
      <c r="B83" s="70">
        <v>72335</v>
      </c>
      <c r="C83" s="38" t="s">
        <v>113</v>
      </c>
      <c r="D83" s="39" t="s">
        <v>62</v>
      </c>
      <c r="E83" s="40">
        <v>6</v>
      </c>
      <c r="F83" s="71">
        <v>2.46</v>
      </c>
      <c r="G83" s="67">
        <f t="shared" si="4"/>
        <v>14.76</v>
      </c>
    </row>
    <row r="84" spans="1:7" x14ac:dyDescent="0.25">
      <c r="A84" s="66" t="s">
        <v>116</v>
      </c>
      <c r="B84" s="70">
        <v>72339</v>
      </c>
      <c r="C84" s="38" t="s">
        <v>115</v>
      </c>
      <c r="D84" s="39" t="s">
        <v>62</v>
      </c>
      <c r="E84" s="40">
        <v>6</v>
      </c>
      <c r="F84" s="71">
        <v>25.5</v>
      </c>
      <c r="G84" s="67">
        <f t="shared" si="4"/>
        <v>153</v>
      </c>
    </row>
    <row r="85" spans="1:7" x14ac:dyDescent="0.25">
      <c r="A85" s="66" t="s">
        <v>118</v>
      </c>
      <c r="B85" s="70">
        <v>9535</v>
      </c>
      <c r="C85" s="38" t="s">
        <v>117</v>
      </c>
      <c r="D85" s="39" t="s">
        <v>62</v>
      </c>
      <c r="E85" s="40">
        <v>6</v>
      </c>
      <c r="F85" s="71">
        <v>30.17</v>
      </c>
      <c r="G85" s="67">
        <f t="shared" si="4"/>
        <v>181.02</v>
      </c>
    </row>
    <row r="86" spans="1:7" ht="15" customHeight="1" x14ac:dyDescent="0.25">
      <c r="A86" s="41"/>
      <c r="B86" s="43"/>
      <c r="C86" s="42"/>
      <c r="D86" s="43"/>
      <c r="E86" s="188" t="s">
        <v>119</v>
      </c>
      <c r="F86" s="189"/>
      <c r="G86" s="61">
        <f>SUM(G79:G85)</f>
        <v>775.89999999999986</v>
      </c>
    </row>
    <row r="87" spans="1:7" ht="15" customHeight="1" thickBot="1" x14ac:dyDescent="0.3">
      <c r="A87" s="12"/>
      <c r="B87" s="12"/>
      <c r="C87" s="52"/>
      <c r="D87" s="12"/>
      <c r="E87" s="126"/>
      <c r="F87" s="126"/>
      <c r="G87" s="127"/>
    </row>
    <row r="88" spans="1:7" ht="15" customHeight="1" thickBot="1" x14ac:dyDescent="0.3">
      <c r="A88" s="23">
        <v>11</v>
      </c>
      <c r="B88" s="56"/>
      <c r="C88" s="48" t="s">
        <v>244</v>
      </c>
      <c r="D88" s="29"/>
      <c r="E88" s="30"/>
      <c r="F88" s="30"/>
      <c r="G88" s="57"/>
    </row>
    <row r="89" spans="1:7" ht="25.5" x14ac:dyDescent="0.25">
      <c r="A89" s="32" t="s">
        <v>225</v>
      </c>
      <c r="B89" s="68" t="s">
        <v>71</v>
      </c>
      <c r="C89" s="38" t="s">
        <v>70</v>
      </c>
      <c r="D89" s="39" t="s">
        <v>62</v>
      </c>
      <c r="E89" s="40">
        <v>6</v>
      </c>
      <c r="F89" s="65">
        <v>207.3</v>
      </c>
      <c r="G89" s="59">
        <f t="shared" ref="G89:G98" si="5">F89*E89</f>
        <v>1243.8000000000002</v>
      </c>
    </row>
    <row r="90" spans="1:7" ht="15" customHeight="1" x14ac:dyDescent="0.25">
      <c r="A90" s="32" t="s">
        <v>245</v>
      </c>
      <c r="B90" s="68" t="s">
        <v>209</v>
      </c>
      <c r="C90" s="38" t="s">
        <v>210</v>
      </c>
      <c r="D90" s="39" t="s">
        <v>62</v>
      </c>
      <c r="E90" s="40">
        <v>2</v>
      </c>
      <c r="F90" s="65">
        <v>460</v>
      </c>
      <c r="G90" s="59">
        <f t="shared" si="5"/>
        <v>920</v>
      </c>
    </row>
    <row r="91" spans="1:7" ht="15" customHeight="1" x14ac:dyDescent="0.25">
      <c r="A91" s="32" t="s">
        <v>246</v>
      </c>
      <c r="B91" s="68" t="s">
        <v>212</v>
      </c>
      <c r="C91" s="38" t="s">
        <v>211</v>
      </c>
      <c r="D91" s="39" t="s">
        <v>62</v>
      </c>
      <c r="E91" s="40">
        <v>2</v>
      </c>
      <c r="F91" s="65">
        <v>50</v>
      </c>
      <c r="G91" s="59">
        <f t="shared" si="5"/>
        <v>100</v>
      </c>
    </row>
    <row r="92" spans="1:7" ht="15" customHeight="1" x14ac:dyDescent="0.25">
      <c r="A92" s="32" t="s">
        <v>247</v>
      </c>
      <c r="B92" s="68" t="s">
        <v>214</v>
      </c>
      <c r="C92" s="38" t="s">
        <v>213</v>
      </c>
      <c r="D92" s="39" t="s">
        <v>62</v>
      </c>
      <c r="E92" s="40">
        <v>4</v>
      </c>
      <c r="F92" s="65">
        <v>95</v>
      </c>
      <c r="G92" s="59">
        <f t="shared" si="5"/>
        <v>380</v>
      </c>
    </row>
    <row r="93" spans="1:7" ht="25.5" x14ac:dyDescent="0.25">
      <c r="A93" s="32" t="s">
        <v>248</v>
      </c>
      <c r="B93" s="68">
        <v>6009</v>
      </c>
      <c r="C93" s="38" t="s">
        <v>73</v>
      </c>
      <c r="D93" s="39" t="s">
        <v>62</v>
      </c>
      <c r="E93" s="40">
        <v>4</v>
      </c>
      <c r="F93" s="65">
        <v>145.05000000000001</v>
      </c>
      <c r="G93" s="59">
        <f t="shared" si="5"/>
        <v>580.20000000000005</v>
      </c>
    </row>
    <row r="94" spans="1:7" x14ac:dyDescent="0.25">
      <c r="A94" s="32" t="s">
        <v>249</v>
      </c>
      <c r="B94" s="68" t="s">
        <v>234</v>
      </c>
      <c r="C94" s="119" t="s">
        <v>235</v>
      </c>
      <c r="D94" s="39" t="s">
        <v>62</v>
      </c>
      <c r="E94" s="40">
        <v>2</v>
      </c>
      <c r="F94" s="65">
        <v>199.07</v>
      </c>
      <c r="G94" s="59">
        <f t="shared" si="5"/>
        <v>398.14</v>
      </c>
    </row>
    <row r="95" spans="1:7" ht="22.5" x14ac:dyDescent="0.25">
      <c r="A95" s="32" t="s">
        <v>250</v>
      </c>
      <c r="B95" s="68" t="s">
        <v>232</v>
      </c>
      <c r="C95" s="119" t="s">
        <v>233</v>
      </c>
      <c r="D95" s="39" t="s">
        <v>62</v>
      </c>
      <c r="E95" s="40">
        <v>4</v>
      </c>
      <c r="F95" s="65">
        <v>45.8</v>
      </c>
      <c r="G95" s="59">
        <f t="shared" si="5"/>
        <v>183.2</v>
      </c>
    </row>
    <row r="96" spans="1:7" ht="15" customHeight="1" x14ac:dyDescent="0.25">
      <c r="A96" s="32" t="s">
        <v>251</v>
      </c>
      <c r="B96" s="68">
        <v>20266</v>
      </c>
      <c r="C96" s="119" t="s">
        <v>236</v>
      </c>
      <c r="D96" s="39" t="s">
        <v>62</v>
      </c>
      <c r="E96" s="40">
        <v>2</v>
      </c>
      <c r="F96" s="65">
        <v>34.36</v>
      </c>
      <c r="G96" s="59">
        <f t="shared" si="5"/>
        <v>68.72</v>
      </c>
    </row>
    <row r="97" spans="1:7" ht="15" customHeight="1" x14ac:dyDescent="0.25">
      <c r="A97" s="32" t="s">
        <v>252</v>
      </c>
      <c r="B97" s="68">
        <v>6004</v>
      </c>
      <c r="C97" s="119" t="s">
        <v>237</v>
      </c>
      <c r="D97" s="39" t="s">
        <v>62</v>
      </c>
      <c r="E97" s="40">
        <v>4</v>
      </c>
      <c r="F97" s="65">
        <v>43.36</v>
      </c>
      <c r="G97" s="59">
        <f t="shared" si="5"/>
        <v>173.44</v>
      </c>
    </row>
    <row r="98" spans="1:7" ht="15" customHeight="1" x14ac:dyDescent="0.25">
      <c r="A98" s="32" t="s">
        <v>253</v>
      </c>
      <c r="B98" s="68">
        <v>85005</v>
      </c>
      <c r="C98" s="119" t="s">
        <v>242</v>
      </c>
      <c r="D98" s="39" t="s">
        <v>3</v>
      </c>
      <c r="E98" s="40">
        <v>0.32</v>
      </c>
      <c r="F98" s="65">
        <v>174.59</v>
      </c>
      <c r="G98" s="59">
        <f t="shared" si="5"/>
        <v>55.8688</v>
      </c>
    </row>
    <row r="99" spans="1:7" ht="15" customHeight="1" x14ac:dyDescent="0.25">
      <c r="A99" s="41"/>
      <c r="B99" s="43"/>
      <c r="C99" s="42"/>
      <c r="D99" s="43"/>
      <c r="E99" s="188" t="s">
        <v>119</v>
      </c>
      <c r="F99" s="189"/>
      <c r="G99" s="61">
        <f>SUM(G89:G98)</f>
        <v>4103.3687999999993</v>
      </c>
    </row>
    <row r="100" spans="1:7" ht="15.75" thickBot="1" x14ac:dyDescent="0.3">
      <c r="A100" s="45"/>
      <c r="B100" s="45"/>
      <c r="C100" s="46"/>
      <c r="D100" s="45"/>
      <c r="E100" s="72"/>
      <c r="F100" s="73"/>
      <c r="G100" s="74"/>
    </row>
    <row r="101" spans="1:7" ht="15.75" thickBot="1" x14ac:dyDescent="0.3">
      <c r="A101" s="56">
        <v>12</v>
      </c>
      <c r="B101" s="56"/>
      <c r="C101" s="48" t="s">
        <v>218</v>
      </c>
      <c r="D101" s="29"/>
      <c r="E101" s="30"/>
      <c r="F101" s="30"/>
      <c r="G101" s="57"/>
    </row>
    <row r="102" spans="1:7" x14ac:dyDescent="0.25">
      <c r="A102" s="32" t="s">
        <v>254</v>
      </c>
      <c r="B102" s="49">
        <v>9537</v>
      </c>
      <c r="C102" s="119" t="s">
        <v>220</v>
      </c>
      <c r="D102" s="39" t="s">
        <v>27</v>
      </c>
      <c r="E102" s="40">
        <v>47.03</v>
      </c>
      <c r="F102" s="36">
        <v>1.33</v>
      </c>
      <c r="G102" s="37">
        <f>F102*E102</f>
        <v>62.549900000000008</v>
      </c>
    </row>
    <row r="103" spans="1:7" x14ac:dyDescent="0.25">
      <c r="A103" s="41"/>
      <c r="B103" s="43"/>
      <c r="C103" s="42"/>
      <c r="D103" s="43"/>
      <c r="E103" s="188" t="s">
        <v>48</v>
      </c>
      <c r="F103" s="189"/>
      <c r="G103" s="44">
        <f>SUM(G102:G102)</f>
        <v>62.549900000000008</v>
      </c>
    </row>
    <row r="104" spans="1:7" x14ac:dyDescent="0.25">
      <c r="A104" s="45"/>
      <c r="B104" s="45"/>
      <c r="C104" s="46"/>
      <c r="D104" s="45"/>
      <c r="E104" s="72"/>
      <c r="F104" s="73"/>
      <c r="G104" s="74"/>
    </row>
    <row r="105" spans="1:7" ht="15.75" thickBot="1" x14ac:dyDescent="0.3">
      <c r="A105" s="27"/>
      <c r="B105" s="27"/>
      <c r="C105" s="27"/>
      <c r="D105" s="27"/>
      <c r="E105" s="75"/>
      <c r="F105" s="75"/>
      <c r="G105" s="75"/>
    </row>
    <row r="106" spans="1:7" ht="16.5" thickBot="1" x14ac:dyDescent="0.3">
      <c r="A106" s="197" t="s">
        <v>120</v>
      </c>
      <c r="B106" s="198"/>
      <c r="C106" s="199"/>
      <c r="D106" s="199"/>
      <c r="E106" s="199"/>
      <c r="F106" s="200"/>
      <c r="G106" s="76">
        <f>SUM(G16+G26+G30+G34+G41+G49+G53+G64+G76+G86+G99+G103)</f>
        <v>44064.313400000006</v>
      </c>
    </row>
    <row r="107" spans="1:7" ht="16.5" thickBot="1" x14ac:dyDescent="0.3">
      <c r="A107" s="193" t="s">
        <v>121</v>
      </c>
      <c r="B107" s="194"/>
      <c r="C107" s="195"/>
      <c r="D107" s="195"/>
      <c r="E107" s="195"/>
      <c r="F107" s="196"/>
      <c r="G107" s="77">
        <f>SUM(G106)*1.255</f>
        <v>55300.713317000002</v>
      </c>
    </row>
    <row r="108" spans="1:7" x14ac:dyDescent="0.25">
      <c r="A108" s="78"/>
      <c r="B108" s="78"/>
      <c r="C108" s="79"/>
      <c r="D108" s="79"/>
      <c r="E108" s="79"/>
      <c r="F108" s="79"/>
      <c r="G108" s="80"/>
    </row>
    <row r="109" spans="1:7" ht="15.75" thickBot="1" x14ac:dyDescent="0.3">
      <c r="A109" s="1"/>
      <c r="B109" s="1"/>
      <c r="C109" s="1"/>
      <c r="D109" s="1"/>
      <c r="E109" s="2"/>
      <c r="F109" s="2"/>
      <c r="G109" s="2"/>
    </row>
    <row r="110" spans="1:7" x14ac:dyDescent="0.25">
      <c r="A110" s="81"/>
      <c r="B110" s="82"/>
      <c r="C110" s="82"/>
      <c r="D110" s="82"/>
      <c r="E110" s="83"/>
      <c r="F110" s="83"/>
      <c r="G110" s="84"/>
    </row>
    <row r="111" spans="1:7" x14ac:dyDescent="0.25">
      <c r="A111" s="182" t="s">
        <v>122</v>
      </c>
      <c r="B111" s="125"/>
      <c r="C111" s="125"/>
      <c r="D111" s="27"/>
      <c r="E111" s="75"/>
      <c r="F111" s="86"/>
      <c r="G111" s="87"/>
    </row>
    <row r="112" spans="1:7" x14ac:dyDescent="0.25">
      <c r="A112" s="85"/>
      <c r="B112" s="86"/>
      <c r="D112" s="173"/>
      <c r="E112" s="173"/>
      <c r="F112" s="173"/>
      <c r="G112" s="87"/>
    </row>
    <row r="113" spans="1:7" x14ac:dyDescent="0.25">
      <c r="A113" s="191" t="s">
        <v>267</v>
      </c>
      <c r="B113" s="192"/>
      <c r="C113" s="192"/>
      <c r="D113" s="181" t="s">
        <v>123</v>
      </c>
      <c r="F113" s="181"/>
      <c r="G113" s="87"/>
    </row>
    <row r="114" spans="1:7" x14ac:dyDescent="0.25">
      <c r="A114" s="190" t="s">
        <v>268</v>
      </c>
      <c r="B114" s="190"/>
      <c r="C114" s="190"/>
      <c r="D114" s="122" t="s">
        <v>228</v>
      </c>
      <c r="E114" s="123"/>
      <c r="F114" s="122"/>
      <c r="G114" s="87"/>
    </row>
    <row r="115" spans="1:7" ht="15.75" thickBot="1" x14ac:dyDescent="0.3">
      <c r="A115" s="88"/>
      <c r="B115" s="89"/>
      <c r="C115" s="89"/>
      <c r="D115" s="89"/>
      <c r="E115" s="90"/>
      <c r="F115" s="91"/>
      <c r="G115" s="92"/>
    </row>
  </sheetData>
  <mergeCells count="23">
    <mergeCell ref="A1:G1"/>
    <mergeCell ref="A2:C2"/>
    <mergeCell ref="A3:C3"/>
    <mergeCell ref="A8:G8"/>
    <mergeCell ref="E16:F16"/>
    <mergeCell ref="D4:E4"/>
    <mergeCell ref="D5:E5"/>
    <mergeCell ref="A11:G11"/>
    <mergeCell ref="E26:F26"/>
    <mergeCell ref="E41:F41"/>
    <mergeCell ref="A114:C114"/>
    <mergeCell ref="E103:F103"/>
    <mergeCell ref="E53:F53"/>
    <mergeCell ref="E49:F49"/>
    <mergeCell ref="E34:F34"/>
    <mergeCell ref="E30:F30"/>
    <mergeCell ref="A113:C113"/>
    <mergeCell ref="E99:F99"/>
    <mergeCell ref="E86:F86"/>
    <mergeCell ref="E76:F76"/>
    <mergeCell ref="E64:F64"/>
    <mergeCell ref="A107:F107"/>
    <mergeCell ref="A106:F10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C10" sqref="C10"/>
    </sheetView>
  </sheetViews>
  <sheetFormatPr defaultRowHeight="14.25" x14ac:dyDescent="0.2"/>
  <cols>
    <col min="1" max="1" width="7" style="129" customWidth="1"/>
    <col min="2" max="2" width="44.28515625" style="160" customWidth="1"/>
    <col min="3" max="3" width="15.5703125" style="160" customWidth="1"/>
    <col min="4" max="4" width="14.28515625" style="161" customWidth="1"/>
    <col min="5" max="5" width="6.85546875" style="161" customWidth="1"/>
    <col min="6" max="6" width="12.5703125" style="162" customWidth="1"/>
    <col min="7" max="7" width="5.5703125" style="162" customWidth="1"/>
    <col min="8" max="8" width="13.7109375" style="162" customWidth="1"/>
    <col min="9" max="9" width="5" style="162" customWidth="1"/>
    <col min="10" max="10" width="12.5703125" style="161" customWidth="1"/>
    <col min="11" max="11" width="5.5703125" style="162" bestFit="1" customWidth="1"/>
    <col min="12" max="12" width="14.28515625" style="161" customWidth="1"/>
    <col min="13" max="13" width="22.85546875" style="130" bestFit="1" customWidth="1"/>
    <col min="14" max="14" width="9.140625" style="130"/>
    <col min="15" max="15" width="8.5703125" style="130" bestFit="1" customWidth="1"/>
    <col min="16" max="16384" width="9.140625" style="130"/>
  </cols>
  <sheetData>
    <row r="1" spans="1:12" ht="18" x14ac:dyDescent="0.25">
      <c r="A1" s="183"/>
      <c r="B1" s="220" t="s">
        <v>255</v>
      </c>
      <c r="C1" s="220"/>
      <c r="D1" s="220"/>
      <c r="E1" s="220"/>
      <c r="F1" s="220"/>
      <c r="G1" s="220"/>
      <c r="H1" s="220"/>
      <c r="I1" s="220"/>
      <c r="J1" s="220"/>
      <c r="K1" s="220"/>
      <c r="L1" s="184"/>
    </row>
    <row r="2" spans="1:12" ht="18" x14ac:dyDescent="0.25">
      <c r="A2" s="174"/>
      <c r="B2" s="221" t="s">
        <v>269</v>
      </c>
      <c r="C2" s="221"/>
      <c r="D2" s="221"/>
      <c r="E2" s="221"/>
      <c r="F2" s="221"/>
      <c r="G2" s="221"/>
      <c r="H2" s="221"/>
      <c r="I2" s="221"/>
      <c r="J2" s="221"/>
      <c r="K2" s="221"/>
      <c r="L2" s="185"/>
    </row>
    <row r="3" spans="1:12" x14ac:dyDescent="0.2">
      <c r="A3" s="17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85"/>
    </row>
    <row r="4" spans="1:12" ht="15" thickBot="1" x14ac:dyDescent="0.25">
      <c r="A4" s="186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187"/>
    </row>
    <row r="5" spans="1:12" x14ac:dyDescent="0.2">
      <c r="A5" s="224" t="s">
        <v>256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6"/>
    </row>
    <row r="6" spans="1:12" ht="18" x14ac:dyDescent="0.25">
      <c r="A6" s="215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131"/>
    </row>
    <row r="7" spans="1:12" ht="25.5" x14ac:dyDescent="0.2">
      <c r="A7" s="132" t="s">
        <v>257</v>
      </c>
      <c r="B7" s="133" t="s">
        <v>258</v>
      </c>
      <c r="C7" s="134" t="s">
        <v>259</v>
      </c>
      <c r="D7" s="134" t="s">
        <v>260</v>
      </c>
      <c r="E7" s="134" t="s">
        <v>261</v>
      </c>
      <c r="F7" s="135" t="s">
        <v>262</v>
      </c>
      <c r="G7" s="135" t="s">
        <v>261</v>
      </c>
      <c r="H7" s="135" t="s">
        <v>263</v>
      </c>
      <c r="I7" s="135" t="s">
        <v>261</v>
      </c>
      <c r="J7" s="135" t="s">
        <v>264</v>
      </c>
      <c r="K7" s="135" t="s">
        <v>261</v>
      </c>
      <c r="L7" s="136" t="s">
        <v>265</v>
      </c>
    </row>
    <row r="8" spans="1:12" s="1" customFormat="1" x14ac:dyDescent="0.25">
      <c r="A8" s="137">
        <v>1</v>
      </c>
      <c r="B8" s="138" t="s">
        <v>14</v>
      </c>
      <c r="C8" s="139">
        <v>457.7</v>
      </c>
      <c r="D8" s="139">
        <f>SUM(C8*1.255)</f>
        <v>574.41349999999989</v>
      </c>
      <c r="E8" s="140">
        <f>SUM(D8/D21*100)</f>
        <v>1.038709104942299</v>
      </c>
      <c r="F8" s="141">
        <f t="shared" ref="F8:F19" si="0">$D8*G8</f>
        <v>574.41349999999989</v>
      </c>
      <c r="G8" s="142">
        <v>1</v>
      </c>
      <c r="H8" s="141">
        <f t="shared" ref="H8" si="1">$D8*I8</f>
        <v>0</v>
      </c>
      <c r="I8" s="142">
        <v>0</v>
      </c>
      <c r="J8" s="141">
        <f t="shared" ref="J8:J19" si="2">$D8*K8</f>
        <v>0</v>
      </c>
      <c r="K8" s="142">
        <v>0</v>
      </c>
      <c r="L8" s="143">
        <f>SUM(F8+H8+J8)</f>
        <v>574.41349999999989</v>
      </c>
    </row>
    <row r="9" spans="1:12" s="1" customFormat="1" x14ac:dyDescent="0.25">
      <c r="A9" s="137">
        <v>2</v>
      </c>
      <c r="B9" s="138" t="s">
        <v>24</v>
      </c>
      <c r="C9" s="139">
        <v>18667.97</v>
      </c>
      <c r="D9" s="139">
        <f t="shared" ref="D9:D19" si="3">SUM(C9*1.255)</f>
        <v>23428.302349999998</v>
      </c>
      <c r="E9" s="140">
        <f>SUM(D9/D21*100)</f>
        <v>42.36528383174501</v>
      </c>
      <c r="F9" s="141">
        <f t="shared" si="0"/>
        <v>14056.981409999999</v>
      </c>
      <c r="G9" s="142">
        <v>0.6</v>
      </c>
      <c r="H9" s="141">
        <f>$D9*I9</f>
        <v>4685.6604699999998</v>
      </c>
      <c r="I9" s="142">
        <v>0.2</v>
      </c>
      <c r="J9" s="141">
        <f t="shared" si="2"/>
        <v>4685.6604699999998</v>
      </c>
      <c r="K9" s="142">
        <v>0.2</v>
      </c>
      <c r="L9" s="143">
        <f t="shared" ref="L9:L19" si="4">SUM(F9+H9+J9)</f>
        <v>23428.302349999998</v>
      </c>
    </row>
    <row r="10" spans="1:12" s="1" customFormat="1" x14ac:dyDescent="0.25">
      <c r="A10" s="137">
        <v>3</v>
      </c>
      <c r="B10" s="138" t="s">
        <v>45</v>
      </c>
      <c r="C10" s="139">
        <v>114.61</v>
      </c>
      <c r="D10" s="139">
        <f t="shared" si="3"/>
        <v>143.83554999999998</v>
      </c>
      <c r="E10" s="140">
        <f>SUM(D10/D21)*100</f>
        <v>0.26009711714537226</v>
      </c>
      <c r="F10" s="141">
        <f t="shared" si="0"/>
        <v>143.83554999999998</v>
      </c>
      <c r="G10" s="142">
        <v>1</v>
      </c>
      <c r="H10" s="141">
        <f t="shared" ref="H10:H17" si="5">$D10*I10</f>
        <v>0</v>
      </c>
      <c r="I10" s="142">
        <v>0</v>
      </c>
      <c r="J10" s="141">
        <f t="shared" si="2"/>
        <v>0</v>
      </c>
      <c r="K10" s="142">
        <v>0</v>
      </c>
      <c r="L10" s="143">
        <f t="shared" si="4"/>
        <v>143.83554999999998</v>
      </c>
    </row>
    <row r="11" spans="1:12" s="1" customFormat="1" x14ac:dyDescent="0.25">
      <c r="A11" s="144">
        <v>4</v>
      </c>
      <c r="B11" s="138" t="s">
        <v>49</v>
      </c>
      <c r="C11" s="139">
        <v>3039.29</v>
      </c>
      <c r="D11" s="139">
        <f t="shared" si="3"/>
        <v>3814.3089499999996</v>
      </c>
      <c r="E11" s="140">
        <f>SUM(D11/D21*100)</f>
        <v>6.8973961012892282</v>
      </c>
      <c r="F11" s="141">
        <f t="shared" si="0"/>
        <v>0</v>
      </c>
      <c r="G11" s="142">
        <v>0</v>
      </c>
      <c r="H11" s="141">
        <f t="shared" si="5"/>
        <v>3051.4471599999997</v>
      </c>
      <c r="I11" s="142">
        <v>0.8</v>
      </c>
      <c r="J11" s="141">
        <f t="shared" si="2"/>
        <v>762.86178999999993</v>
      </c>
      <c r="K11" s="142">
        <v>0.2</v>
      </c>
      <c r="L11" s="143">
        <f t="shared" si="4"/>
        <v>3814.3089499999996</v>
      </c>
    </row>
    <row r="12" spans="1:12" s="1" customFormat="1" x14ac:dyDescent="0.25">
      <c r="A12" s="137">
        <v>5</v>
      </c>
      <c r="B12" s="138" t="s">
        <v>53</v>
      </c>
      <c r="C12" s="139">
        <v>10269.39</v>
      </c>
      <c r="D12" s="139">
        <f t="shared" si="3"/>
        <v>12888.084449999998</v>
      </c>
      <c r="E12" s="140">
        <f>SUM(D12/D21*100)</f>
        <v>23.305459679273316</v>
      </c>
      <c r="F12" s="141">
        <f t="shared" si="0"/>
        <v>0</v>
      </c>
      <c r="G12" s="142">
        <v>0</v>
      </c>
      <c r="H12" s="141">
        <f t="shared" si="5"/>
        <v>6444.0422249999992</v>
      </c>
      <c r="I12" s="142">
        <v>0.5</v>
      </c>
      <c r="J12" s="141">
        <f t="shared" si="2"/>
        <v>6444.0422249999992</v>
      </c>
      <c r="K12" s="142">
        <v>0.5</v>
      </c>
      <c r="L12" s="143">
        <f t="shared" si="4"/>
        <v>12888.084449999998</v>
      </c>
    </row>
    <row r="13" spans="1:12" s="1" customFormat="1" x14ac:dyDescent="0.25">
      <c r="A13" s="144">
        <v>6</v>
      </c>
      <c r="B13" s="138" t="s">
        <v>60</v>
      </c>
      <c r="C13" s="139">
        <v>4208.58</v>
      </c>
      <c r="D13" s="139">
        <f t="shared" si="3"/>
        <v>5281.7678999999998</v>
      </c>
      <c r="E13" s="140">
        <f>SUM(D13/D21*100)</f>
        <v>9.5509948981386525</v>
      </c>
      <c r="F13" s="141">
        <f t="shared" si="0"/>
        <v>0</v>
      </c>
      <c r="G13" s="142">
        <v>0</v>
      </c>
      <c r="H13" s="141">
        <f t="shared" si="5"/>
        <v>2640.8839499999999</v>
      </c>
      <c r="I13" s="142">
        <v>0.5</v>
      </c>
      <c r="J13" s="141">
        <f t="shared" si="2"/>
        <v>2640.8839499999999</v>
      </c>
      <c r="K13" s="142">
        <v>0.5</v>
      </c>
      <c r="L13" s="143">
        <f t="shared" si="4"/>
        <v>5281.7678999999998</v>
      </c>
    </row>
    <row r="14" spans="1:12" s="1" customFormat="1" x14ac:dyDescent="0.25">
      <c r="A14" s="144">
        <v>7</v>
      </c>
      <c r="B14" s="138" t="s">
        <v>65</v>
      </c>
      <c r="C14" s="139">
        <v>285.12</v>
      </c>
      <c r="D14" s="139">
        <f t="shared" si="3"/>
        <v>357.82559999999995</v>
      </c>
      <c r="E14" s="140">
        <f>SUM(D14/D21*100)</f>
        <v>0.64705427135929283</v>
      </c>
      <c r="F14" s="141">
        <f t="shared" si="0"/>
        <v>0</v>
      </c>
      <c r="G14" s="142">
        <v>0</v>
      </c>
      <c r="H14" s="141">
        <f t="shared" si="5"/>
        <v>107.34767999999998</v>
      </c>
      <c r="I14" s="142">
        <v>0.3</v>
      </c>
      <c r="J14" s="141">
        <f t="shared" si="2"/>
        <v>250.47791999999995</v>
      </c>
      <c r="K14" s="142">
        <v>0.7</v>
      </c>
      <c r="L14" s="143">
        <f t="shared" si="4"/>
        <v>357.82559999999995</v>
      </c>
    </row>
    <row r="15" spans="1:12" s="1" customFormat="1" x14ac:dyDescent="0.25">
      <c r="A15" s="144">
        <v>8</v>
      </c>
      <c r="B15" s="138" t="s">
        <v>68</v>
      </c>
      <c r="C15" s="139">
        <v>837.89</v>
      </c>
      <c r="D15" s="139">
        <f t="shared" si="3"/>
        <v>1051.5519499999998</v>
      </c>
      <c r="E15" s="140">
        <f>SUM(D15/D21*100)</f>
        <v>1.9015162157310528</v>
      </c>
      <c r="F15" s="141">
        <f t="shared" si="0"/>
        <v>105.15519499999999</v>
      </c>
      <c r="G15" s="142">
        <v>0.1</v>
      </c>
      <c r="H15" s="141">
        <f t="shared" si="5"/>
        <v>736.08636499999977</v>
      </c>
      <c r="I15" s="142">
        <v>0.7</v>
      </c>
      <c r="J15" s="141">
        <f t="shared" si="2"/>
        <v>210.31038999999998</v>
      </c>
      <c r="K15" s="142">
        <v>0.2</v>
      </c>
      <c r="L15" s="143">
        <f t="shared" si="4"/>
        <v>1051.5519499999996</v>
      </c>
    </row>
    <row r="16" spans="1:12" s="1" customFormat="1" x14ac:dyDescent="0.25">
      <c r="A16" s="144">
        <v>9</v>
      </c>
      <c r="B16" s="138" t="s">
        <v>93</v>
      </c>
      <c r="C16" s="139">
        <v>1241.94</v>
      </c>
      <c r="D16" s="139">
        <f t="shared" si="3"/>
        <v>1558.6346999999998</v>
      </c>
      <c r="E16" s="140">
        <f>SUM(D16/D21*100)</f>
        <v>2.818471456832071</v>
      </c>
      <c r="F16" s="141">
        <f t="shared" si="0"/>
        <v>155.86347000000001</v>
      </c>
      <c r="G16" s="142">
        <v>0.1</v>
      </c>
      <c r="H16" s="141">
        <f t="shared" si="5"/>
        <v>623.45388000000003</v>
      </c>
      <c r="I16" s="142">
        <v>0.4</v>
      </c>
      <c r="J16" s="141">
        <f t="shared" si="2"/>
        <v>779.31734999999992</v>
      </c>
      <c r="K16" s="142">
        <v>0.5</v>
      </c>
      <c r="L16" s="143">
        <f t="shared" si="4"/>
        <v>1558.6347000000001</v>
      </c>
    </row>
    <row r="17" spans="1:12" s="1" customFormat="1" x14ac:dyDescent="0.25">
      <c r="A17" s="144">
        <v>10</v>
      </c>
      <c r="B17" s="138" t="s">
        <v>106</v>
      </c>
      <c r="C17" s="139">
        <v>775.9</v>
      </c>
      <c r="D17" s="139">
        <f t="shared" si="3"/>
        <v>973.75449999999989</v>
      </c>
      <c r="E17" s="140">
        <f>SUM(D17/D21*100)</f>
        <v>1.7608354697940352</v>
      </c>
      <c r="F17" s="141">
        <f t="shared" si="0"/>
        <v>97.375450000000001</v>
      </c>
      <c r="G17" s="142">
        <v>0.1</v>
      </c>
      <c r="H17" s="141">
        <f t="shared" si="5"/>
        <v>584.25269999999989</v>
      </c>
      <c r="I17" s="142">
        <v>0.6</v>
      </c>
      <c r="J17" s="141">
        <f t="shared" si="2"/>
        <v>292.12634999999995</v>
      </c>
      <c r="K17" s="142">
        <v>0.3</v>
      </c>
      <c r="L17" s="143">
        <f t="shared" si="4"/>
        <v>973.75449999999978</v>
      </c>
    </row>
    <row r="18" spans="1:12" s="1" customFormat="1" x14ac:dyDescent="0.25">
      <c r="A18" s="144">
        <v>11</v>
      </c>
      <c r="B18" s="138" t="s">
        <v>244</v>
      </c>
      <c r="C18" s="139">
        <v>4103.37</v>
      </c>
      <c r="D18" s="139">
        <f t="shared" si="3"/>
        <v>5149.7293499999996</v>
      </c>
      <c r="E18" s="140">
        <f>SUM(D18/D21*100)</f>
        <v>9.3122302380316402</v>
      </c>
      <c r="F18" s="141">
        <f t="shared" si="0"/>
        <v>0</v>
      </c>
      <c r="G18" s="142">
        <v>0</v>
      </c>
      <c r="H18" s="141">
        <f>$D18*I18</f>
        <v>2574.8646749999998</v>
      </c>
      <c r="I18" s="142">
        <v>0.5</v>
      </c>
      <c r="J18" s="141">
        <f t="shared" si="2"/>
        <v>2574.8646749999998</v>
      </c>
      <c r="K18" s="142">
        <v>0.5</v>
      </c>
      <c r="L18" s="143">
        <f t="shared" si="4"/>
        <v>5149.7293499999996</v>
      </c>
    </row>
    <row r="19" spans="1:12" s="1" customFormat="1" x14ac:dyDescent="0.25">
      <c r="A19" s="144">
        <v>12</v>
      </c>
      <c r="B19" s="138" t="s">
        <v>218</v>
      </c>
      <c r="C19" s="139">
        <v>62.55</v>
      </c>
      <c r="D19" s="139">
        <f t="shared" si="3"/>
        <v>78.500249999999994</v>
      </c>
      <c r="E19" s="140">
        <f>SUM(D19/D21*100)</f>
        <v>0.14195161571802667</v>
      </c>
      <c r="F19" s="141">
        <f t="shared" si="0"/>
        <v>0</v>
      </c>
      <c r="G19" s="142">
        <v>0</v>
      </c>
      <c r="H19" s="141">
        <f>$D19*I19</f>
        <v>0</v>
      </c>
      <c r="I19" s="142">
        <v>0</v>
      </c>
      <c r="J19" s="141">
        <f t="shared" si="2"/>
        <v>78.500249999999994</v>
      </c>
      <c r="K19" s="142">
        <v>1</v>
      </c>
      <c r="L19" s="143">
        <f t="shared" si="4"/>
        <v>78.500249999999994</v>
      </c>
    </row>
    <row r="20" spans="1:12" ht="15" thickBot="1" x14ac:dyDescent="0.25">
      <c r="A20" s="145"/>
      <c r="B20" s="146"/>
      <c r="C20" s="146"/>
      <c r="D20" s="147"/>
      <c r="E20" s="147"/>
      <c r="F20" s="148"/>
      <c r="G20" s="148"/>
      <c r="H20" s="148"/>
      <c r="I20" s="148"/>
      <c r="J20" s="147"/>
      <c r="K20" s="148"/>
      <c r="L20" s="149"/>
    </row>
    <row r="21" spans="1:12" ht="15" thickBot="1" x14ac:dyDescent="0.25">
      <c r="A21" s="150"/>
      <c r="B21" s="151"/>
      <c r="C21" s="151"/>
      <c r="D21" s="152">
        <f>SUM(D8:D19)</f>
        <v>55300.709049999998</v>
      </c>
      <c r="E21" s="153">
        <f>SUM(E8:E19)</f>
        <v>100</v>
      </c>
      <c r="F21" s="152">
        <f>SUM(F8:F19)</f>
        <v>15133.624574999998</v>
      </c>
      <c r="G21" s="154"/>
      <c r="H21" s="152">
        <f>SUM(H8:H19)</f>
        <v>21448.039105</v>
      </c>
      <c r="I21" s="154"/>
      <c r="J21" s="152">
        <f>SUM(J8:J19)</f>
        <v>18719.04537</v>
      </c>
      <c r="K21" s="154"/>
      <c r="L21" s="155">
        <f>SUM(F21:J21)</f>
        <v>55300.709049999998</v>
      </c>
    </row>
    <row r="22" spans="1:12" ht="15" thickBot="1" x14ac:dyDescent="0.25">
      <c r="A22" s="145"/>
      <c r="B22" s="146"/>
      <c r="C22" s="146"/>
      <c r="D22" s="156"/>
      <c r="E22" s="156"/>
      <c r="F22" s="157"/>
      <c r="G22" s="157"/>
      <c r="H22" s="157"/>
      <c r="I22" s="157"/>
      <c r="J22" s="156"/>
      <c r="K22" s="157"/>
      <c r="L22" s="158"/>
    </row>
    <row r="23" spans="1:12" ht="15" thickBot="1" x14ac:dyDescent="0.25">
      <c r="A23" s="217" t="s">
        <v>266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159">
        <f>SUM(L8:L19)</f>
        <v>55300.709049999998</v>
      </c>
    </row>
    <row r="24" spans="1:12" ht="15" thickBot="1" x14ac:dyDescent="0.25"/>
    <row r="25" spans="1:12" x14ac:dyDescent="0.2">
      <c r="A25" s="163"/>
      <c r="B25" s="164" t="s">
        <v>270</v>
      </c>
      <c r="C25" s="165"/>
      <c r="D25" s="166"/>
      <c r="E25" s="166"/>
      <c r="F25" s="167"/>
      <c r="G25" s="167"/>
      <c r="H25" s="167"/>
      <c r="I25" s="167"/>
      <c r="J25" s="166"/>
      <c r="K25" s="167"/>
      <c r="L25" s="168"/>
    </row>
    <row r="26" spans="1:12" x14ac:dyDescent="0.2">
      <c r="A26" s="128"/>
      <c r="B26" s="169"/>
      <c r="C26" s="169"/>
      <c r="D26" s="170"/>
      <c r="E26" s="170"/>
      <c r="F26" s="171"/>
      <c r="G26" s="171"/>
      <c r="H26" s="171"/>
      <c r="I26" s="171"/>
      <c r="J26" s="170"/>
      <c r="K26" s="171"/>
      <c r="L26" s="131"/>
    </row>
    <row r="27" spans="1:12" x14ac:dyDescent="0.2">
      <c r="A27" s="128"/>
      <c r="B27" s="169"/>
      <c r="C27" s="169"/>
      <c r="D27" s="170"/>
      <c r="E27" s="170"/>
      <c r="F27" s="171"/>
      <c r="G27" s="171"/>
      <c r="H27" s="171"/>
      <c r="I27" s="171"/>
      <c r="J27" s="170"/>
      <c r="K27" s="171"/>
      <c r="L27" s="131"/>
    </row>
    <row r="28" spans="1:12" ht="15" x14ac:dyDescent="0.2">
      <c r="A28" s="128"/>
      <c r="B28" s="219" t="s">
        <v>267</v>
      </c>
      <c r="C28" s="219"/>
      <c r="D28" s="172"/>
      <c r="E28" s="170"/>
      <c r="F28" s="181" t="s">
        <v>123</v>
      </c>
      <c r="G28" s="171"/>
      <c r="H28" s="171"/>
      <c r="I28" s="171"/>
      <c r="J28" s="170"/>
      <c r="K28" s="171"/>
      <c r="L28" s="131"/>
    </row>
    <row r="29" spans="1:12" ht="15" x14ac:dyDescent="0.2">
      <c r="A29" s="174"/>
      <c r="B29" s="219" t="s">
        <v>268</v>
      </c>
      <c r="C29" s="219"/>
      <c r="D29" s="175"/>
      <c r="E29" s="170"/>
      <c r="F29" s="122" t="s">
        <v>228</v>
      </c>
      <c r="G29" s="86"/>
      <c r="H29" s="86"/>
      <c r="I29" s="86"/>
      <c r="J29" s="86"/>
      <c r="K29" s="86"/>
      <c r="L29" s="87"/>
    </row>
    <row r="30" spans="1:12" ht="15" thickBot="1" x14ac:dyDescent="0.25">
      <c r="A30" s="176"/>
      <c r="B30" s="177"/>
      <c r="C30" s="177"/>
      <c r="D30" s="178"/>
      <c r="E30" s="178"/>
      <c r="F30" s="179"/>
      <c r="G30" s="179"/>
      <c r="H30" s="179"/>
      <c r="I30" s="179"/>
      <c r="J30" s="178"/>
      <c r="K30" s="179"/>
      <c r="L30" s="180"/>
    </row>
  </sheetData>
  <mergeCells count="9">
    <mergeCell ref="A6:K6"/>
    <mergeCell ref="A23:K23"/>
    <mergeCell ref="B28:C28"/>
    <mergeCell ref="B29:C29"/>
    <mergeCell ref="B1:K1"/>
    <mergeCell ref="B2:K2"/>
    <mergeCell ref="B3:K3"/>
    <mergeCell ref="B4:K4"/>
    <mergeCell ref="A5:L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sqref="A1:G1"/>
    </sheetView>
  </sheetViews>
  <sheetFormatPr defaultRowHeight="15" x14ac:dyDescent="0.25"/>
  <cols>
    <col min="1" max="1" width="8.42578125" customWidth="1"/>
    <col min="2" max="2" width="13.28515625" customWidth="1"/>
    <col min="3" max="3" width="59" customWidth="1"/>
    <col min="4" max="4" width="6" bestFit="1" customWidth="1"/>
    <col min="5" max="5" width="8" bestFit="1" customWidth="1"/>
    <col min="6" max="6" width="12.140625" bestFit="1" customWidth="1"/>
    <col min="7" max="7" width="15.28515625" bestFit="1" customWidth="1"/>
  </cols>
  <sheetData>
    <row r="1" spans="1:7" ht="15.75" customHeight="1" x14ac:dyDescent="0.25">
      <c r="A1" s="201" t="s">
        <v>126</v>
      </c>
      <c r="B1" s="202"/>
      <c r="C1" s="203"/>
      <c r="D1" s="203"/>
      <c r="E1" s="203"/>
      <c r="F1" s="203"/>
      <c r="G1" s="204"/>
    </row>
    <row r="2" spans="1:7" x14ac:dyDescent="0.25">
      <c r="A2" s="97" t="s">
        <v>0</v>
      </c>
      <c r="B2" s="112"/>
      <c r="C2" s="98"/>
      <c r="D2" s="99"/>
      <c r="E2" s="99"/>
      <c r="F2" s="99"/>
      <c r="G2" s="100"/>
    </row>
    <row r="3" spans="1:7" ht="15.75" thickBot="1" x14ac:dyDescent="0.3">
      <c r="A3" s="231" t="s">
        <v>1</v>
      </c>
      <c r="B3" s="232"/>
      <c r="C3" s="232"/>
      <c r="D3" s="16"/>
      <c r="E3" s="101"/>
      <c r="F3" s="102"/>
      <c r="G3" s="103"/>
    </row>
    <row r="4" spans="1:7" x14ac:dyDescent="0.25">
      <c r="A4" s="104"/>
      <c r="B4" s="104"/>
      <c r="C4" s="104"/>
      <c r="D4" s="12"/>
      <c r="E4" s="53"/>
      <c r="F4" s="54"/>
      <c r="G4" s="105"/>
    </row>
    <row r="5" spans="1:7" ht="15.75" thickBot="1" x14ac:dyDescent="0.3">
      <c r="A5" s="229" t="s">
        <v>128</v>
      </c>
      <c r="B5" s="229"/>
      <c r="C5" s="229"/>
      <c r="D5" s="229"/>
      <c r="E5" s="229"/>
      <c r="F5" s="229"/>
      <c r="G5" s="229"/>
    </row>
    <row r="6" spans="1:7" ht="26.25" thickBot="1" x14ac:dyDescent="0.3">
      <c r="A6" s="23" t="s">
        <v>7</v>
      </c>
      <c r="B6" s="23" t="s">
        <v>11</v>
      </c>
      <c r="C6" s="24" t="s">
        <v>8</v>
      </c>
      <c r="D6" s="23" t="s">
        <v>9</v>
      </c>
      <c r="E6" s="25" t="s">
        <v>10</v>
      </c>
      <c r="F6" s="25" t="s">
        <v>12</v>
      </c>
      <c r="G6" s="26" t="s">
        <v>13</v>
      </c>
    </row>
    <row r="7" spans="1:7" x14ac:dyDescent="0.25">
      <c r="A7" s="66" t="s">
        <v>15</v>
      </c>
      <c r="B7" s="35" t="s">
        <v>19</v>
      </c>
      <c r="C7" s="38" t="s">
        <v>129</v>
      </c>
      <c r="D7" s="39" t="s">
        <v>3</v>
      </c>
      <c r="E7" s="40">
        <v>1.76</v>
      </c>
      <c r="F7" s="36">
        <v>2.41</v>
      </c>
      <c r="G7" s="67">
        <f t="shared" ref="G7:G16" si="0">F7*E7</f>
        <v>4.2416</v>
      </c>
    </row>
    <row r="8" spans="1:7" x14ac:dyDescent="0.25">
      <c r="A8" s="66" t="s">
        <v>17</v>
      </c>
      <c r="B8" s="35" t="s">
        <v>22</v>
      </c>
      <c r="C8" s="38" t="s">
        <v>21</v>
      </c>
      <c r="D8" s="39" t="s">
        <v>27</v>
      </c>
      <c r="E8" s="40">
        <v>4.53</v>
      </c>
      <c r="F8" s="36">
        <v>17.25</v>
      </c>
      <c r="G8" s="67">
        <f t="shared" si="0"/>
        <v>78.142499999999998</v>
      </c>
    </row>
    <row r="9" spans="1:7" x14ac:dyDescent="0.25">
      <c r="A9" s="66" t="s">
        <v>20</v>
      </c>
      <c r="B9" s="49">
        <v>72920</v>
      </c>
      <c r="C9" s="38" t="s">
        <v>47</v>
      </c>
      <c r="D9" s="39" t="s">
        <v>27</v>
      </c>
      <c r="E9" s="40">
        <v>1.71</v>
      </c>
      <c r="F9" s="36">
        <v>12.18</v>
      </c>
      <c r="G9" s="67">
        <f t="shared" si="0"/>
        <v>20.8278</v>
      </c>
    </row>
    <row r="10" spans="1:7" ht="38.25" x14ac:dyDescent="0.25">
      <c r="A10" s="66" t="s">
        <v>131</v>
      </c>
      <c r="B10" s="49">
        <v>73346</v>
      </c>
      <c r="C10" s="38" t="s">
        <v>132</v>
      </c>
      <c r="D10" s="39" t="s">
        <v>27</v>
      </c>
      <c r="E10" s="40">
        <v>0.28000000000000003</v>
      </c>
      <c r="F10" s="37">
        <v>1382.04</v>
      </c>
      <c r="G10" s="67">
        <f t="shared" si="0"/>
        <v>386.97120000000001</v>
      </c>
    </row>
    <row r="11" spans="1:7" x14ac:dyDescent="0.25">
      <c r="A11" s="66" t="s">
        <v>133</v>
      </c>
      <c r="B11" s="70">
        <v>12563</v>
      </c>
      <c r="C11" s="38" t="s">
        <v>134</v>
      </c>
      <c r="D11" s="39" t="s">
        <v>62</v>
      </c>
      <c r="E11" s="40">
        <v>3</v>
      </c>
      <c r="F11" s="71">
        <v>169.02</v>
      </c>
      <c r="G11" s="67">
        <f t="shared" si="0"/>
        <v>507.06000000000006</v>
      </c>
    </row>
    <row r="12" spans="1:7" x14ac:dyDescent="0.25">
      <c r="A12" s="66" t="s">
        <v>135</v>
      </c>
      <c r="B12" s="70">
        <v>6011</v>
      </c>
      <c r="C12" s="38" t="s">
        <v>136</v>
      </c>
      <c r="D12" s="39" t="s">
        <v>27</v>
      </c>
      <c r="E12" s="40">
        <v>0.03</v>
      </c>
      <c r="F12" s="71">
        <v>458.25</v>
      </c>
      <c r="G12" s="67">
        <f t="shared" si="0"/>
        <v>13.747499999999999</v>
      </c>
    </row>
    <row r="13" spans="1:7" x14ac:dyDescent="0.25">
      <c r="A13" s="66" t="s">
        <v>137</v>
      </c>
      <c r="B13" s="68" t="s">
        <v>95</v>
      </c>
      <c r="C13" s="38" t="s">
        <v>138</v>
      </c>
      <c r="D13" s="39" t="s">
        <v>62</v>
      </c>
      <c r="E13" s="40">
        <v>3</v>
      </c>
      <c r="F13" s="71">
        <v>33.86</v>
      </c>
      <c r="G13" s="67">
        <f t="shared" si="0"/>
        <v>101.58</v>
      </c>
    </row>
    <row r="14" spans="1:7" x14ac:dyDescent="0.25">
      <c r="A14" s="66" t="s">
        <v>139</v>
      </c>
      <c r="B14" s="70">
        <v>7091</v>
      </c>
      <c r="C14" s="38" t="s">
        <v>140</v>
      </c>
      <c r="D14" s="39" t="s">
        <v>85</v>
      </c>
      <c r="E14" s="40">
        <v>2</v>
      </c>
      <c r="F14" s="71">
        <v>9.52</v>
      </c>
      <c r="G14" s="67">
        <f t="shared" si="0"/>
        <v>19.04</v>
      </c>
    </row>
    <row r="15" spans="1:7" x14ac:dyDescent="0.25">
      <c r="A15" s="66" t="s">
        <v>141</v>
      </c>
      <c r="B15" s="70">
        <v>4750</v>
      </c>
      <c r="C15" s="38" t="s">
        <v>142</v>
      </c>
      <c r="D15" s="39" t="s">
        <v>143</v>
      </c>
      <c r="E15" s="40">
        <v>4</v>
      </c>
      <c r="F15" s="71">
        <v>11.4</v>
      </c>
      <c r="G15" s="67">
        <f t="shared" si="0"/>
        <v>45.6</v>
      </c>
    </row>
    <row r="16" spans="1:7" x14ac:dyDescent="0.25">
      <c r="A16" s="66" t="s">
        <v>144</v>
      </c>
      <c r="B16" s="70">
        <v>6111</v>
      </c>
      <c r="C16" s="38" t="s">
        <v>145</v>
      </c>
      <c r="D16" s="39" t="s">
        <v>143</v>
      </c>
      <c r="E16" s="40">
        <v>4</v>
      </c>
      <c r="F16" s="71">
        <v>8.6300000000000008</v>
      </c>
      <c r="G16" s="67">
        <f t="shared" si="0"/>
        <v>34.520000000000003</v>
      </c>
    </row>
    <row r="17" spans="1:7" ht="15.75" thickBot="1" x14ac:dyDescent="0.3">
      <c r="A17" s="106"/>
      <c r="B17" s="108"/>
      <c r="C17" s="107"/>
      <c r="D17" s="108"/>
      <c r="E17" s="227" t="s">
        <v>146</v>
      </c>
      <c r="F17" s="228"/>
      <c r="G17" s="61">
        <f>SUM(G7:G16)</f>
        <v>1211.7305999999999</v>
      </c>
    </row>
    <row r="18" spans="1:7" ht="16.5" thickBot="1" x14ac:dyDescent="0.3">
      <c r="A18" s="197" t="s">
        <v>147</v>
      </c>
      <c r="B18" s="198"/>
      <c r="C18" s="199"/>
      <c r="D18" s="199"/>
      <c r="E18" s="199"/>
      <c r="F18" s="200"/>
      <c r="G18" s="76">
        <f>SUM(G17)</f>
        <v>1211.7305999999999</v>
      </c>
    </row>
    <row r="19" spans="1:7" ht="16.5" thickBot="1" x14ac:dyDescent="0.3">
      <c r="A19" s="193" t="s">
        <v>148</v>
      </c>
      <c r="B19" s="194"/>
      <c r="C19" s="195"/>
      <c r="D19" s="195"/>
      <c r="E19" s="195"/>
      <c r="F19" s="196"/>
      <c r="G19" s="77">
        <f>SUM(G18)*1.255</f>
        <v>1520.7219029999997</v>
      </c>
    </row>
    <row r="20" spans="1:7" x14ac:dyDescent="0.25">
      <c r="A20" s="12"/>
      <c r="B20" s="12"/>
      <c r="C20" s="52"/>
      <c r="D20" s="12"/>
      <c r="E20" s="53"/>
      <c r="F20" s="54"/>
      <c r="G20" s="55"/>
    </row>
    <row r="21" spans="1:7" ht="15.75" thickBot="1" x14ac:dyDescent="0.3">
      <c r="A21" s="229" t="s">
        <v>149</v>
      </c>
      <c r="B21" s="229"/>
      <c r="C21" s="229"/>
      <c r="D21" s="229"/>
      <c r="E21" s="229"/>
      <c r="F21" s="229"/>
      <c r="G21" s="229"/>
    </row>
    <row r="22" spans="1:7" ht="26.25" thickBot="1" x14ac:dyDescent="0.3">
      <c r="A22" s="23" t="s">
        <v>7</v>
      </c>
      <c r="B22" s="23"/>
      <c r="C22" s="24" t="s">
        <v>8</v>
      </c>
      <c r="D22" s="23" t="s">
        <v>9</v>
      </c>
      <c r="E22" s="25" t="s">
        <v>10</v>
      </c>
      <c r="F22" s="25" t="s">
        <v>12</v>
      </c>
      <c r="G22" s="26" t="s">
        <v>13</v>
      </c>
    </row>
    <row r="23" spans="1:7" x14ac:dyDescent="0.25">
      <c r="A23" s="66" t="s">
        <v>15</v>
      </c>
      <c r="B23" s="35" t="s">
        <v>19</v>
      </c>
      <c r="C23" s="38" t="s">
        <v>129</v>
      </c>
      <c r="D23" s="39" t="s">
        <v>3</v>
      </c>
      <c r="E23" s="40">
        <v>1.1299999999999999</v>
      </c>
      <c r="F23" s="36">
        <v>2.41</v>
      </c>
      <c r="G23" s="67">
        <f t="shared" ref="G23:G34" si="1">F23*E23</f>
        <v>2.7233000000000001</v>
      </c>
    </row>
    <row r="24" spans="1:7" x14ac:dyDescent="0.25">
      <c r="A24" s="66" t="s">
        <v>17</v>
      </c>
      <c r="B24" s="35" t="s">
        <v>130</v>
      </c>
      <c r="C24" s="38" t="s">
        <v>21</v>
      </c>
      <c r="D24" s="39" t="s">
        <v>27</v>
      </c>
      <c r="E24" s="40">
        <v>2.83</v>
      </c>
      <c r="F24" s="36">
        <v>41.4</v>
      </c>
      <c r="G24" s="67">
        <f t="shared" si="1"/>
        <v>117.16199999999999</v>
      </c>
    </row>
    <row r="25" spans="1:7" x14ac:dyDescent="0.25">
      <c r="A25" s="66" t="s">
        <v>20</v>
      </c>
      <c r="B25" s="49">
        <v>72920</v>
      </c>
      <c r="C25" s="38" t="s">
        <v>47</v>
      </c>
      <c r="D25" s="39" t="s">
        <v>27</v>
      </c>
      <c r="E25" s="40">
        <v>1.02</v>
      </c>
      <c r="F25" s="36">
        <v>12.17</v>
      </c>
      <c r="G25" s="67">
        <f t="shared" si="1"/>
        <v>12.413399999999999</v>
      </c>
    </row>
    <row r="26" spans="1:7" ht="38.25" x14ac:dyDescent="0.25">
      <c r="A26" s="66" t="s">
        <v>131</v>
      </c>
      <c r="B26" s="49">
        <v>73346</v>
      </c>
      <c r="C26" s="38" t="s">
        <v>132</v>
      </c>
      <c r="D26" s="39" t="s">
        <v>27</v>
      </c>
      <c r="E26" s="40">
        <v>0.31</v>
      </c>
      <c r="F26" s="37">
        <v>1382.04</v>
      </c>
      <c r="G26" s="67">
        <f t="shared" si="1"/>
        <v>428.43239999999997</v>
      </c>
    </row>
    <row r="27" spans="1:7" x14ac:dyDescent="0.25">
      <c r="A27" s="66" t="s">
        <v>133</v>
      </c>
      <c r="B27" s="70">
        <v>12551</v>
      </c>
      <c r="C27" s="38" t="s">
        <v>150</v>
      </c>
      <c r="D27" s="39" t="s">
        <v>62</v>
      </c>
      <c r="E27" s="40">
        <v>3</v>
      </c>
      <c r="F27" s="71">
        <v>141.61000000000001</v>
      </c>
      <c r="G27" s="67">
        <f t="shared" si="1"/>
        <v>424.83000000000004</v>
      </c>
    </row>
    <row r="28" spans="1:7" x14ac:dyDescent="0.25">
      <c r="A28" s="66" t="s">
        <v>135</v>
      </c>
      <c r="B28" s="70">
        <v>6011</v>
      </c>
      <c r="C28" s="38" t="s">
        <v>136</v>
      </c>
      <c r="D28" s="39" t="s">
        <v>27</v>
      </c>
      <c r="E28" s="40">
        <v>0.01</v>
      </c>
      <c r="F28" s="71">
        <v>458.25</v>
      </c>
      <c r="G28" s="67">
        <f t="shared" si="1"/>
        <v>4.5825000000000005</v>
      </c>
    </row>
    <row r="29" spans="1:7" x14ac:dyDescent="0.25">
      <c r="A29" s="66" t="s">
        <v>137</v>
      </c>
      <c r="B29" s="70">
        <v>9836</v>
      </c>
      <c r="C29" s="38" t="s">
        <v>138</v>
      </c>
      <c r="D29" s="39" t="s">
        <v>85</v>
      </c>
      <c r="E29" s="40">
        <v>4</v>
      </c>
      <c r="F29" s="71">
        <v>6.69</v>
      </c>
      <c r="G29" s="67">
        <f t="shared" si="1"/>
        <v>26.76</v>
      </c>
    </row>
    <row r="30" spans="1:7" x14ac:dyDescent="0.25">
      <c r="A30" s="66" t="s">
        <v>139</v>
      </c>
      <c r="B30" s="70">
        <v>9818</v>
      </c>
      <c r="C30" s="38" t="s">
        <v>151</v>
      </c>
      <c r="D30" s="39" t="s">
        <v>85</v>
      </c>
      <c r="E30" s="40">
        <v>1</v>
      </c>
      <c r="F30" s="71">
        <v>24.87</v>
      </c>
      <c r="G30" s="67">
        <f t="shared" si="1"/>
        <v>24.87</v>
      </c>
    </row>
    <row r="31" spans="1:7" x14ac:dyDescent="0.25">
      <c r="A31" s="66" t="s">
        <v>141</v>
      </c>
      <c r="B31" s="70">
        <v>20180</v>
      </c>
      <c r="C31" s="38" t="s">
        <v>140</v>
      </c>
      <c r="D31" s="39" t="s">
        <v>62</v>
      </c>
      <c r="E31" s="40">
        <v>1</v>
      </c>
      <c r="F31" s="71">
        <v>54.97</v>
      </c>
      <c r="G31" s="67">
        <f t="shared" si="1"/>
        <v>54.97</v>
      </c>
    </row>
    <row r="32" spans="1:7" x14ac:dyDescent="0.25">
      <c r="A32" s="66" t="s">
        <v>144</v>
      </c>
      <c r="B32" s="70">
        <v>4723</v>
      </c>
      <c r="C32" s="38" t="s">
        <v>152</v>
      </c>
      <c r="D32" s="39" t="s">
        <v>27</v>
      </c>
      <c r="E32" s="40">
        <v>1.04</v>
      </c>
      <c r="F32" s="71">
        <v>65.790000000000006</v>
      </c>
      <c r="G32" s="67">
        <f t="shared" si="1"/>
        <v>68.421600000000012</v>
      </c>
    </row>
    <row r="33" spans="1:7" x14ac:dyDescent="0.25">
      <c r="A33" s="66" t="s">
        <v>153</v>
      </c>
      <c r="B33" s="70">
        <v>4750</v>
      </c>
      <c r="C33" s="38" t="s">
        <v>142</v>
      </c>
      <c r="D33" s="39" t="s">
        <v>143</v>
      </c>
      <c r="E33" s="40">
        <v>4</v>
      </c>
      <c r="F33" s="71">
        <v>11.4</v>
      </c>
      <c r="G33" s="67">
        <f t="shared" si="1"/>
        <v>45.6</v>
      </c>
    </row>
    <row r="34" spans="1:7" x14ac:dyDescent="0.25">
      <c r="A34" s="66" t="s">
        <v>154</v>
      </c>
      <c r="B34" s="70">
        <v>6111</v>
      </c>
      <c r="C34" s="38" t="s">
        <v>145</v>
      </c>
      <c r="D34" s="39" t="s">
        <v>143</v>
      </c>
      <c r="E34" s="40">
        <v>4</v>
      </c>
      <c r="F34" s="71">
        <v>8.6300000000000008</v>
      </c>
      <c r="G34" s="67">
        <f t="shared" si="1"/>
        <v>34.520000000000003</v>
      </c>
    </row>
    <row r="35" spans="1:7" ht="15.75" thickBot="1" x14ac:dyDescent="0.3">
      <c r="A35" s="106"/>
      <c r="B35" s="108"/>
      <c r="C35" s="107"/>
      <c r="D35" s="108"/>
      <c r="E35" s="227" t="s">
        <v>119</v>
      </c>
      <c r="F35" s="228"/>
      <c r="G35" s="109">
        <f>SUM(G23:G34)</f>
        <v>1245.2851999999998</v>
      </c>
    </row>
    <row r="36" spans="1:7" ht="16.5" thickBot="1" x14ac:dyDescent="0.3">
      <c r="A36" s="197" t="s">
        <v>155</v>
      </c>
      <c r="B36" s="198"/>
      <c r="C36" s="199"/>
      <c r="D36" s="199"/>
      <c r="E36" s="199"/>
      <c r="F36" s="230"/>
      <c r="G36" s="110">
        <f>SUM(G35)</f>
        <v>1245.2851999999998</v>
      </c>
    </row>
    <row r="37" spans="1:7" ht="16.5" thickBot="1" x14ac:dyDescent="0.3">
      <c r="A37" s="193" t="s">
        <v>156</v>
      </c>
      <c r="B37" s="194"/>
      <c r="C37" s="195"/>
      <c r="D37" s="195"/>
      <c r="E37" s="195"/>
      <c r="F37" s="196"/>
      <c r="G37" s="77">
        <f>SUM(G36)*1.255</f>
        <v>1562.8329259999996</v>
      </c>
    </row>
    <row r="38" spans="1:7" x14ac:dyDescent="0.25">
      <c r="A38" s="45"/>
      <c r="B38" s="45"/>
      <c r="C38" s="46"/>
      <c r="D38" s="45"/>
      <c r="E38" s="72"/>
      <c r="F38" s="73"/>
      <c r="G38" s="111"/>
    </row>
    <row r="39" spans="1:7" x14ac:dyDescent="0.25">
      <c r="A39" s="45"/>
      <c r="B39" s="45"/>
      <c r="C39" s="46"/>
      <c r="D39" s="45"/>
      <c r="E39" s="72"/>
      <c r="F39" s="73"/>
      <c r="G39" s="111"/>
    </row>
    <row r="40" spans="1:7" ht="15.75" thickBot="1" x14ac:dyDescent="0.3">
      <c r="A40" s="229" t="s">
        <v>157</v>
      </c>
      <c r="B40" s="229"/>
      <c r="C40" s="229"/>
      <c r="D40" s="229"/>
      <c r="E40" s="229"/>
      <c r="F40" s="229"/>
      <c r="G40" s="229"/>
    </row>
    <row r="41" spans="1:7" ht="26.25" thickBot="1" x14ac:dyDescent="0.3">
      <c r="A41" s="23" t="s">
        <v>7</v>
      </c>
      <c r="B41" s="23"/>
      <c r="C41" s="24" t="s">
        <v>8</v>
      </c>
      <c r="D41" s="23" t="s">
        <v>9</v>
      </c>
      <c r="E41" s="25" t="s">
        <v>10</v>
      </c>
      <c r="F41" s="25" t="s">
        <v>12</v>
      </c>
      <c r="G41" s="26" t="s">
        <v>13</v>
      </c>
    </row>
    <row r="42" spans="1:7" x14ac:dyDescent="0.25">
      <c r="A42" s="66" t="s">
        <v>15</v>
      </c>
      <c r="B42" s="35" t="s">
        <v>19</v>
      </c>
      <c r="C42" s="38" t="s">
        <v>129</v>
      </c>
      <c r="D42" s="39" t="s">
        <v>3</v>
      </c>
      <c r="E42" s="40">
        <v>1.1299999999999999</v>
      </c>
      <c r="F42" s="36">
        <v>2.41</v>
      </c>
      <c r="G42" s="67">
        <f t="shared" ref="G42:G52" si="2">F42*E42</f>
        <v>2.7233000000000001</v>
      </c>
    </row>
    <row r="43" spans="1:7" x14ac:dyDescent="0.25">
      <c r="A43" s="66" t="s">
        <v>17</v>
      </c>
      <c r="B43" s="35" t="s">
        <v>130</v>
      </c>
      <c r="C43" s="38" t="s">
        <v>21</v>
      </c>
      <c r="D43" s="39" t="s">
        <v>27</v>
      </c>
      <c r="E43" s="40">
        <v>3.01</v>
      </c>
      <c r="F43" s="36">
        <v>41.4</v>
      </c>
      <c r="G43" s="67">
        <f t="shared" si="2"/>
        <v>124.61399999999999</v>
      </c>
    </row>
    <row r="44" spans="1:7" x14ac:dyDescent="0.25">
      <c r="A44" s="66" t="s">
        <v>20</v>
      </c>
      <c r="B44" s="35" t="s">
        <v>159</v>
      </c>
      <c r="C44" s="38" t="s">
        <v>158</v>
      </c>
      <c r="D44" s="39" t="s">
        <v>27</v>
      </c>
      <c r="E44" s="40">
        <v>1.61</v>
      </c>
      <c r="F44" s="36">
        <v>48.3</v>
      </c>
      <c r="G44" s="67">
        <f t="shared" si="2"/>
        <v>77.763000000000005</v>
      </c>
    </row>
    <row r="45" spans="1:7" x14ac:dyDescent="0.25">
      <c r="A45" s="66" t="s">
        <v>131</v>
      </c>
      <c r="B45" s="49">
        <v>72920</v>
      </c>
      <c r="C45" s="38" t="s">
        <v>47</v>
      </c>
      <c r="D45" s="39" t="s">
        <v>27</v>
      </c>
      <c r="E45" s="40">
        <v>2.02</v>
      </c>
      <c r="F45" s="36">
        <v>12.17</v>
      </c>
      <c r="G45" s="67">
        <f t="shared" si="2"/>
        <v>24.583400000000001</v>
      </c>
    </row>
    <row r="46" spans="1:7" ht="38.25" x14ac:dyDescent="0.25">
      <c r="A46" s="66" t="s">
        <v>133</v>
      </c>
      <c r="B46" s="49">
        <v>73346</v>
      </c>
      <c r="C46" s="38" t="s">
        <v>132</v>
      </c>
      <c r="D46" s="39" t="s">
        <v>27</v>
      </c>
      <c r="E46" s="40">
        <v>0.79</v>
      </c>
      <c r="F46" s="37">
        <v>1382.04</v>
      </c>
      <c r="G46" s="67">
        <f t="shared" si="2"/>
        <v>1091.8116</v>
      </c>
    </row>
    <row r="47" spans="1:7" x14ac:dyDescent="0.25">
      <c r="A47" s="66" t="s">
        <v>135</v>
      </c>
      <c r="B47" s="70">
        <v>12551</v>
      </c>
      <c r="C47" s="38" t="s">
        <v>150</v>
      </c>
      <c r="D47" s="39" t="s">
        <v>62</v>
      </c>
      <c r="E47" s="40">
        <v>4</v>
      </c>
      <c r="F47" s="71">
        <v>141.61000000000001</v>
      </c>
      <c r="G47" s="67">
        <f t="shared" si="2"/>
        <v>566.44000000000005</v>
      </c>
    </row>
    <row r="48" spans="1:7" x14ac:dyDescent="0.25">
      <c r="A48" s="66" t="s">
        <v>137</v>
      </c>
      <c r="B48" s="70">
        <v>6011</v>
      </c>
      <c r="C48" s="38" t="s">
        <v>136</v>
      </c>
      <c r="D48" s="39" t="s">
        <v>27</v>
      </c>
      <c r="E48" s="40">
        <v>0.01</v>
      </c>
      <c r="F48" s="71">
        <v>458.25</v>
      </c>
      <c r="G48" s="67">
        <f t="shared" si="2"/>
        <v>4.5825000000000005</v>
      </c>
    </row>
    <row r="49" spans="1:7" x14ac:dyDescent="0.25">
      <c r="A49" s="66" t="s">
        <v>139</v>
      </c>
      <c r="B49" s="70">
        <v>9836</v>
      </c>
      <c r="C49" s="38" t="s">
        <v>138</v>
      </c>
      <c r="D49" s="39" t="s">
        <v>85</v>
      </c>
      <c r="E49" s="40">
        <v>2</v>
      </c>
      <c r="F49" s="71">
        <v>6.69</v>
      </c>
      <c r="G49" s="67">
        <f t="shared" si="2"/>
        <v>13.38</v>
      </c>
    </row>
    <row r="50" spans="1:7" x14ac:dyDescent="0.25">
      <c r="A50" s="66" t="s">
        <v>141</v>
      </c>
      <c r="B50" s="70">
        <v>4722</v>
      </c>
      <c r="C50" s="38" t="s">
        <v>160</v>
      </c>
      <c r="D50" s="39" t="s">
        <v>27</v>
      </c>
      <c r="E50" s="40">
        <v>0.34</v>
      </c>
      <c r="F50" s="71">
        <v>68.23</v>
      </c>
      <c r="G50" s="67">
        <f t="shared" si="2"/>
        <v>23.198200000000003</v>
      </c>
    </row>
    <row r="51" spans="1:7" x14ac:dyDescent="0.25">
      <c r="A51" s="66" t="s">
        <v>144</v>
      </c>
      <c r="B51" s="70">
        <v>4750</v>
      </c>
      <c r="C51" s="38" t="s">
        <v>142</v>
      </c>
      <c r="D51" s="39" t="s">
        <v>143</v>
      </c>
      <c r="E51" s="40">
        <v>4</v>
      </c>
      <c r="F51" s="71">
        <v>11.4</v>
      </c>
      <c r="G51" s="67">
        <f t="shared" si="2"/>
        <v>45.6</v>
      </c>
    </row>
    <row r="52" spans="1:7" x14ac:dyDescent="0.25">
      <c r="A52" s="66" t="s">
        <v>153</v>
      </c>
      <c r="B52" s="70">
        <v>6111</v>
      </c>
      <c r="C52" s="38" t="s">
        <v>145</v>
      </c>
      <c r="D52" s="39" t="s">
        <v>143</v>
      </c>
      <c r="E52" s="40">
        <v>4</v>
      </c>
      <c r="F52" s="71">
        <v>8.6300000000000008</v>
      </c>
      <c r="G52" s="67">
        <f t="shared" si="2"/>
        <v>34.520000000000003</v>
      </c>
    </row>
    <row r="53" spans="1:7" ht="15.75" thickBot="1" x14ac:dyDescent="0.3">
      <c r="A53" s="106"/>
      <c r="B53" s="108"/>
      <c r="C53" s="107"/>
      <c r="D53" s="108"/>
      <c r="E53" s="227" t="s">
        <v>119</v>
      </c>
      <c r="F53" s="228"/>
      <c r="G53" s="61">
        <f>SUM(G42:G52)</f>
        <v>2009.2160000000001</v>
      </c>
    </row>
    <row r="54" spans="1:7" ht="16.5" thickBot="1" x14ac:dyDescent="0.3">
      <c r="A54" s="197" t="s">
        <v>161</v>
      </c>
      <c r="B54" s="198"/>
      <c r="C54" s="199"/>
      <c r="D54" s="199"/>
      <c r="E54" s="199"/>
      <c r="F54" s="200"/>
      <c r="G54" s="76">
        <f>SUM(G53)</f>
        <v>2009.2160000000001</v>
      </c>
    </row>
    <row r="55" spans="1:7" ht="16.5" thickBot="1" x14ac:dyDescent="0.3">
      <c r="A55" s="193" t="s">
        <v>162</v>
      </c>
      <c r="B55" s="194"/>
      <c r="C55" s="195"/>
      <c r="D55" s="195"/>
      <c r="E55" s="195"/>
      <c r="F55" s="196"/>
      <c r="G55" s="77">
        <f>SUM(G54)*1.255</f>
        <v>2521.5660800000001</v>
      </c>
    </row>
    <row r="56" spans="1:7" ht="15.75" thickBot="1" x14ac:dyDescent="0.3">
      <c r="A56" s="45"/>
      <c r="B56" s="45"/>
      <c r="C56" s="46"/>
      <c r="D56" s="45"/>
      <c r="E56" s="72"/>
      <c r="F56" s="73"/>
      <c r="G56" s="111"/>
    </row>
    <row r="57" spans="1:7" ht="16.5" thickBot="1" x14ac:dyDescent="0.3">
      <c r="A57" s="193" t="s">
        <v>241</v>
      </c>
      <c r="B57" s="194"/>
      <c r="C57" s="195"/>
      <c r="D57" s="195"/>
      <c r="E57" s="195"/>
      <c r="F57" s="196"/>
      <c r="G57" s="77">
        <f>SUM(G19+G37+G55)</f>
        <v>5605.1209089999993</v>
      </c>
    </row>
    <row r="58" spans="1:7" ht="15.75" thickBot="1" x14ac:dyDescent="0.3">
      <c r="A58" s="45"/>
      <c r="B58" s="45"/>
      <c r="C58" s="46"/>
      <c r="D58" s="45"/>
      <c r="E58" s="72"/>
      <c r="F58" s="73"/>
      <c r="G58" s="111"/>
    </row>
    <row r="59" spans="1:7" x14ac:dyDescent="0.25">
      <c r="A59" s="81"/>
      <c r="B59" s="82"/>
      <c r="C59" s="82"/>
      <c r="D59" s="82"/>
      <c r="E59" s="83"/>
      <c r="F59" s="83"/>
      <c r="G59" s="84"/>
    </row>
    <row r="60" spans="1:7" x14ac:dyDescent="0.25">
      <c r="A60" s="125" t="s">
        <v>122</v>
      </c>
      <c r="B60" s="27"/>
      <c r="C60" s="27"/>
      <c r="D60" s="27"/>
      <c r="E60" s="75"/>
      <c r="F60" s="86"/>
      <c r="G60" s="87"/>
    </row>
    <row r="61" spans="1:7" x14ac:dyDescent="0.25">
      <c r="A61" s="85"/>
      <c r="B61" s="27"/>
      <c r="C61" s="86"/>
      <c r="D61" s="86"/>
      <c r="E61" s="86"/>
      <c r="F61" s="86"/>
      <c r="G61" s="87"/>
    </row>
    <row r="62" spans="1:7" x14ac:dyDescent="0.25">
      <c r="B62" s="192" t="s">
        <v>267</v>
      </c>
      <c r="C62" s="192"/>
      <c r="D62" s="181" t="s">
        <v>123</v>
      </c>
      <c r="F62" s="181"/>
      <c r="G62" s="87"/>
    </row>
    <row r="63" spans="1:7" x14ac:dyDescent="0.25">
      <c r="A63" s="125"/>
      <c r="B63" s="192" t="s">
        <v>268</v>
      </c>
      <c r="C63" s="192"/>
      <c r="E63" s="122" t="s">
        <v>124</v>
      </c>
      <c r="F63" s="122"/>
      <c r="G63" s="87"/>
    </row>
    <row r="64" spans="1:7" ht="15.75" thickBot="1" x14ac:dyDescent="0.3">
      <c r="A64" s="88"/>
      <c r="B64" s="89"/>
      <c r="C64" s="89"/>
      <c r="D64" s="89"/>
      <c r="E64" s="90"/>
      <c r="F64" s="91"/>
      <c r="G64" s="92"/>
    </row>
  </sheetData>
  <sheetProtection password="C7DF" sheet="1" objects="1" scenarios="1"/>
  <mergeCells count="17">
    <mergeCell ref="A1:G1"/>
    <mergeCell ref="A3:C3"/>
    <mergeCell ref="A5:G5"/>
    <mergeCell ref="E17:F17"/>
    <mergeCell ref="A18:F18"/>
    <mergeCell ref="E53:F53"/>
    <mergeCell ref="A57:F57"/>
    <mergeCell ref="B63:C63"/>
    <mergeCell ref="B62:C62"/>
    <mergeCell ref="A19:F19"/>
    <mergeCell ref="A54:F54"/>
    <mergeCell ref="A55:F55"/>
    <mergeCell ref="A21:G21"/>
    <mergeCell ref="E35:F35"/>
    <mergeCell ref="A36:F36"/>
    <mergeCell ref="A37:F37"/>
    <mergeCell ref="A40:G4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workbookViewId="0"/>
  </sheetViews>
  <sheetFormatPr defaultRowHeight="15" x14ac:dyDescent="0.25"/>
  <cols>
    <col min="1" max="1" width="18.7109375" customWidth="1"/>
  </cols>
  <sheetData>
    <row r="2" spans="1:12" ht="15.75" thickBot="1" x14ac:dyDescent="0.3">
      <c r="B2" t="s">
        <v>165</v>
      </c>
      <c r="C2" t="s">
        <v>163</v>
      </c>
      <c r="D2" t="s">
        <v>164</v>
      </c>
      <c r="E2" t="s">
        <v>166</v>
      </c>
      <c r="F2" t="s">
        <v>167</v>
      </c>
      <c r="G2" t="s">
        <v>168</v>
      </c>
    </row>
    <row r="3" spans="1:12" ht="19.5" thickBot="1" x14ac:dyDescent="0.35">
      <c r="C3">
        <v>10.45</v>
      </c>
      <c r="D3">
        <v>4.5</v>
      </c>
      <c r="F3" s="115">
        <f>SUM(C3*D3)</f>
        <v>47.024999999999999</v>
      </c>
    </row>
    <row r="4" spans="1:12" x14ac:dyDescent="0.25">
      <c r="A4" t="s">
        <v>174</v>
      </c>
      <c r="B4">
        <v>6</v>
      </c>
      <c r="C4">
        <v>0.8</v>
      </c>
      <c r="D4">
        <v>0.8</v>
      </c>
      <c r="E4">
        <v>0.4</v>
      </c>
      <c r="G4">
        <f>SUM(B4*C4*D4*E4)</f>
        <v>1.5360000000000005</v>
      </c>
    </row>
    <row r="5" spans="1:12" ht="15.75" thickBot="1" x14ac:dyDescent="0.3">
      <c r="A5" t="s">
        <v>184</v>
      </c>
      <c r="B5">
        <v>6</v>
      </c>
      <c r="C5">
        <v>0.2</v>
      </c>
      <c r="D5">
        <v>0.15</v>
      </c>
      <c r="E5">
        <v>3.4</v>
      </c>
      <c r="G5">
        <f>SUM(B5*C5*D5*E5)</f>
        <v>0.6120000000000001</v>
      </c>
    </row>
    <row r="6" spans="1:12" ht="19.5" thickBot="1" x14ac:dyDescent="0.35">
      <c r="A6" s="118" t="s">
        <v>185</v>
      </c>
      <c r="B6">
        <v>6</v>
      </c>
      <c r="C6">
        <v>1</v>
      </c>
      <c r="D6">
        <v>1</v>
      </c>
      <c r="E6">
        <v>1.5</v>
      </c>
      <c r="G6" s="115">
        <f>SUM(B6*C6*D6*E6)</f>
        <v>9</v>
      </c>
    </row>
    <row r="7" spans="1:12" ht="19.5" thickBot="1" x14ac:dyDescent="0.35">
      <c r="A7" s="118" t="s">
        <v>186</v>
      </c>
      <c r="B7">
        <v>1</v>
      </c>
      <c r="C7">
        <v>62.3</v>
      </c>
      <c r="D7">
        <v>0.3</v>
      </c>
      <c r="E7">
        <v>0.2</v>
      </c>
      <c r="G7" s="115">
        <f>SUM(B7*C7*D7*E7)</f>
        <v>3.7379999999999995</v>
      </c>
    </row>
    <row r="8" spans="1:12" x14ac:dyDescent="0.25">
      <c r="A8" t="s">
        <v>169</v>
      </c>
      <c r="B8">
        <v>2</v>
      </c>
      <c r="H8">
        <v>10.45</v>
      </c>
      <c r="I8">
        <f>SUM(B8*H8)</f>
        <v>20.9</v>
      </c>
    </row>
    <row r="9" spans="1:12" x14ac:dyDescent="0.25">
      <c r="A9" t="s">
        <v>169</v>
      </c>
      <c r="B9">
        <v>3</v>
      </c>
      <c r="H9">
        <v>4.5</v>
      </c>
      <c r="I9">
        <f t="shared" ref="I9:I11" si="0">SUM(B9*H9)</f>
        <v>13.5</v>
      </c>
    </row>
    <row r="10" spans="1:12" x14ac:dyDescent="0.25">
      <c r="A10" t="s">
        <v>170</v>
      </c>
      <c r="B10">
        <v>2</v>
      </c>
      <c r="H10">
        <v>6.75</v>
      </c>
      <c r="I10">
        <f t="shared" si="0"/>
        <v>13.5</v>
      </c>
    </row>
    <row r="11" spans="1:12" x14ac:dyDescent="0.25">
      <c r="A11" t="s">
        <v>171</v>
      </c>
      <c r="B11">
        <v>12</v>
      </c>
      <c r="H11">
        <v>1.2</v>
      </c>
      <c r="I11">
        <f t="shared" si="0"/>
        <v>14.399999999999999</v>
      </c>
    </row>
    <row r="12" spans="1:12" x14ac:dyDescent="0.25">
      <c r="A12" t="s">
        <v>172</v>
      </c>
      <c r="I12">
        <f>SUM(I8:I11)</f>
        <v>62.3</v>
      </c>
      <c r="J12">
        <v>0.15</v>
      </c>
      <c r="K12">
        <v>0.2</v>
      </c>
      <c r="L12">
        <f>SUM(J12+K12)*I12</f>
        <v>21.804999999999996</v>
      </c>
    </row>
    <row r="13" spans="1:12" x14ac:dyDescent="0.25">
      <c r="A13" t="s">
        <v>173</v>
      </c>
      <c r="B13">
        <v>1</v>
      </c>
      <c r="C13">
        <f>SUM(I12)</f>
        <v>62.3</v>
      </c>
      <c r="D13">
        <v>0.15</v>
      </c>
      <c r="E13">
        <v>0.4</v>
      </c>
      <c r="G13">
        <f>SUM(B13*C13*D13*E13)</f>
        <v>3.7379999999999995</v>
      </c>
    </row>
    <row r="14" spans="1:12" ht="15.75" thickBot="1" x14ac:dyDescent="0.3">
      <c r="A14" t="s">
        <v>188</v>
      </c>
      <c r="B14">
        <v>1</v>
      </c>
      <c r="C14">
        <v>34.4</v>
      </c>
      <c r="D14">
        <v>0.15</v>
      </c>
      <c r="E14">
        <v>0.4</v>
      </c>
      <c r="G14">
        <f>SUM(B14*C14*D14*E14)</f>
        <v>2.0639999999999996</v>
      </c>
    </row>
    <row r="15" spans="1:12" ht="19.5" thickBot="1" x14ac:dyDescent="0.35">
      <c r="A15" s="113" t="s">
        <v>189</v>
      </c>
      <c r="G15" s="115">
        <f>SUM(G4+G5+G13+G14)</f>
        <v>7.9499999999999993</v>
      </c>
    </row>
    <row r="16" spans="1:12" ht="31.5" thickBot="1" x14ac:dyDescent="0.35">
      <c r="A16" s="114" t="s">
        <v>181</v>
      </c>
      <c r="B16">
        <v>1</v>
      </c>
      <c r="C16">
        <v>34.4</v>
      </c>
      <c r="E16">
        <v>2.8</v>
      </c>
      <c r="F16" s="115">
        <f>C16*E16-F20-F18</f>
        <v>85.88</v>
      </c>
    </row>
    <row r="17" spans="1:9" ht="31.5" thickBot="1" x14ac:dyDescent="0.35">
      <c r="A17" s="114" t="s">
        <v>182</v>
      </c>
      <c r="B17">
        <v>1</v>
      </c>
      <c r="C17">
        <v>27.9</v>
      </c>
      <c r="E17">
        <v>1.8</v>
      </c>
      <c r="F17" s="115">
        <f>C17*E17-F21</f>
        <v>41.58</v>
      </c>
      <c r="I17">
        <f>SUM(F16+F17)</f>
        <v>127.46</v>
      </c>
    </row>
    <row r="18" spans="1:9" ht="19.5" thickBot="1" x14ac:dyDescent="0.35">
      <c r="A18" s="113" t="s">
        <v>175</v>
      </c>
      <c r="B18">
        <v>12</v>
      </c>
      <c r="C18">
        <v>0.6</v>
      </c>
      <c r="D18">
        <v>0.4</v>
      </c>
      <c r="F18" s="115">
        <f>C18*D18*B18</f>
        <v>2.88</v>
      </c>
    </row>
    <row r="19" spans="1:9" ht="19.5" thickBot="1" x14ac:dyDescent="0.35">
      <c r="A19" s="113" t="s">
        <v>180</v>
      </c>
      <c r="F19" s="115">
        <f>SUM(F18)</f>
        <v>2.88</v>
      </c>
    </row>
    <row r="20" spans="1:9" x14ac:dyDescent="0.25">
      <c r="A20" t="s">
        <v>176</v>
      </c>
      <c r="B20">
        <v>4</v>
      </c>
      <c r="D20">
        <v>0.9</v>
      </c>
      <c r="E20">
        <v>2.1</v>
      </c>
      <c r="F20">
        <f>B20*D20*E20</f>
        <v>7.5600000000000005</v>
      </c>
    </row>
    <row r="21" spans="1:9" ht="15.75" thickBot="1" x14ac:dyDescent="0.3">
      <c r="A21" t="s">
        <v>177</v>
      </c>
      <c r="B21">
        <v>8</v>
      </c>
      <c r="D21">
        <v>0.6</v>
      </c>
      <c r="E21">
        <v>1.8</v>
      </c>
      <c r="F21">
        <f>B21*D21*E21</f>
        <v>8.64</v>
      </c>
    </row>
    <row r="22" spans="1:9" ht="19.5" thickBot="1" x14ac:dyDescent="0.35">
      <c r="A22" s="113" t="s">
        <v>183</v>
      </c>
      <c r="F22" s="115">
        <f>SUM(F20+F21)*2</f>
        <v>32.400000000000006</v>
      </c>
    </row>
    <row r="23" spans="1:9" ht="19.5" thickBot="1" x14ac:dyDescent="0.35">
      <c r="A23" s="113" t="s">
        <v>178</v>
      </c>
      <c r="C23">
        <v>10.45</v>
      </c>
      <c r="D23">
        <v>4.5</v>
      </c>
      <c r="E23">
        <v>0.5</v>
      </c>
      <c r="F23">
        <f>C23*D23</f>
        <v>47.024999999999999</v>
      </c>
      <c r="G23" s="115">
        <f>SUM(C23*D23*E23)</f>
        <v>23.512499999999999</v>
      </c>
    </row>
    <row r="24" spans="1:9" ht="19.5" thickBot="1" x14ac:dyDescent="0.35">
      <c r="A24" s="117" t="s">
        <v>179</v>
      </c>
      <c r="C24">
        <v>29.9</v>
      </c>
      <c r="D24">
        <v>1</v>
      </c>
      <c r="E24">
        <v>0.5</v>
      </c>
      <c r="F24">
        <f>C24*D24</f>
        <v>29.9</v>
      </c>
      <c r="G24" s="115">
        <f>SUM(C24*D24*E24)</f>
        <v>14.95</v>
      </c>
    </row>
    <row r="25" spans="1:9" ht="19.5" thickBot="1" x14ac:dyDescent="0.35">
      <c r="A25" s="118" t="s">
        <v>187</v>
      </c>
      <c r="E25">
        <v>0.5</v>
      </c>
      <c r="F25">
        <f>SUM(F23:F24)</f>
        <v>76.924999999999997</v>
      </c>
      <c r="G25" s="115">
        <f>SUM(E25*F25)</f>
        <v>38.462499999999999</v>
      </c>
    </row>
    <row r="26" spans="1:9" ht="19.5" thickBot="1" x14ac:dyDescent="0.35">
      <c r="A26" s="116" t="s">
        <v>191</v>
      </c>
      <c r="C26">
        <v>10.45</v>
      </c>
      <c r="D26">
        <v>4.5</v>
      </c>
      <c r="E26">
        <v>0.2</v>
      </c>
      <c r="F26">
        <f>C26*D26</f>
        <v>47.024999999999999</v>
      </c>
      <c r="G26" s="115">
        <f>SUM(C26*D26*E26)</f>
        <v>9.4049999999999994</v>
      </c>
    </row>
    <row r="27" spans="1:9" x14ac:dyDescent="0.25">
      <c r="A27" s="116" t="s">
        <v>53</v>
      </c>
      <c r="F27">
        <f>SUM(F23+F24)</f>
        <v>76.924999999999997</v>
      </c>
    </row>
  </sheetData>
  <sheetProtection password="C7DF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ORÇMT</vt:lpstr>
      <vt:lpstr>CRONOGRAM</vt:lpstr>
      <vt:lpstr>FOSSA FILTRO</vt:lpstr>
      <vt:lpstr>MEMOCALCULO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2013-10-19T09:01:08Z</dcterms:created>
  <dcterms:modified xsi:type="dcterms:W3CDTF">2014-02-04T13:39:38Z</dcterms:modified>
</cp:coreProperties>
</file>