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600" windowHeight="8760" activeTab="1"/>
  </bookViews>
  <sheets>
    <sheet name="ORÇMTO" sheetId="1" r:id="rId1"/>
    <sheet name="CRONOGRAMA" sheetId="2" r:id="rId2"/>
    <sheet name="MEM CALCULO" sheetId="3" r:id="rId3"/>
  </sheets>
  <calcPr calcId="145621"/>
</workbook>
</file>

<file path=xl/calcChain.xml><?xml version="1.0" encoding="utf-8"?>
<calcChain xmlns="http://schemas.openxmlformats.org/spreadsheetml/2006/main">
  <c r="G10" i="2" l="1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81" i="1" l="1"/>
  <c r="G82" i="1" s="1"/>
  <c r="C19" i="2" s="1"/>
  <c r="G10" i="3" l="1"/>
  <c r="G61" i="1" l="1"/>
  <c r="G30" i="1"/>
  <c r="G31" i="1"/>
  <c r="G11" i="3"/>
  <c r="G12" i="3"/>
  <c r="H11" i="3"/>
  <c r="G6" i="3"/>
  <c r="G8" i="3"/>
  <c r="G23" i="3"/>
  <c r="G22" i="3"/>
  <c r="G36" i="1"/>
  <c r="G35" i="1"/>
  <c r="G19" i="3"/>
  <c r="G20" i="3"/>
  <c r="G21" i="3"/>
  <c r="G45" i="1"/>
  <c r="G41" i="1"/>
  <c r="G42" i="1"/>
  <c r="G43" i="1"/>
  <c r="G44" i="1"/>
  <c r="G46" i="1"/>
  <c r="G47" i="1"/>
  <c r="G17" i="3"/>
  <c r="G5" i="3" l="1"/>
  <c r="G7" i="3"/>
  <c r="G9" i="3"/>
  <c r="G13" i="3"/>
  <c r="G14" i="3"/>
  <c r="I14" i="3" s="1"/>
  <c r="G15" i="3"/>
  <c r="G16" i="3"/>
  <c r="G4" i="3"/>
  <c r="I8" i="3" s="1"/>
  <c r="G18" i="3" l="1"/>
  <c r="G15" i="1"/>
  <c r="G56" i="1"/>
  <c r="G57" i="1"/>
  <c r="G58" i="1"/>
  <c r="G59" i="1"/>
  <c r="G60" i="1"/>
  <c r="G62" i="1"/>
  <c r="E21" i="2" l="1"/>
  <c r="G9" i="2"/>
  <c r="G77" i="1"/>
  <c r="G76" i="1"/>
  <c r="G75" i="1"/>
  <c r="G74" i="1"/>
  <c r="G73" i="1"/>
  <c r="G72" i="1"/>
  <c r="G71" i="1"/>
  <c r="G67" i="1"/>
  <c r="G66" i="1"/>
  <c r="G55" i="1"/>
  <c r="G51" i="1"/>
  <c r="G40" i="1"/>
  <c r="G29" i="1"/>
  <c r="G28" i="1"/>
  <c r="G27" i="1"/>
  <c r="G23" i="1"/>
  <c r="G24" i="1" s="1"/>
  <c r="C11" i="2" s="1"/>
  <c r="G19" i="1"/>
  <c r="G14" i="1"/>
  <c r="G68" i="1" l="1"/>
  <c r="C17" i="2" s="1"/>
  <c r="G78" i="1"/>
  <c r="C18" i="2" s="1"/>
  <c r="G20" i="1"/>
  <c r="C10" i="2" s="1"/>
  <c r="G32" i="1"/>
  <c r="C12" i="2" s="1"/>
  <c r="G16" i="1"/>
  <c r="G37" i="1"/>
  <c r="C13" i="2" s="1"/>
  <c r="G48" i="1"/>
  <c r="C14" i="2" s="1"/>
  <c r="G52" i="1"/>
  <c r="C15" i="2" s="1"/>
  <c r="G63" i="1"/>
  <c r="C16" i="2" s="1"/>
  <c r="I7" i="2"/>
  <c r="I9" i="2"/>
  <c r="C9" i="2" l="1"/>
  <c r="G85" i="1"/>
  <c r="G86" i="1" s="1"/>
  <c r="F7" i="1" s="1"/>
  <c r="C21" i="2" l="1"/>
  <c r="D11" i="2" l="1"/>
  <c r="D19" i="2"/>
  <c r="D13" i="2"/>
  <c r="D18" i="2"/>
  <c r="D15" i="2"/>
  <c r="D12" i="2"/>
  <c r="D14" i="2"/>
  <c r="D17" i="2"/>
  <c r="D16" i="2"/>
  <c r="D10" i="2"/>
  <c r="D9" i="2"/>
  <c r="D21" i="2" l="1"/>
</calcChain>
</file>

<file path=xl/sharedStrings.xml><?xml version="1.0" encoding="utf-8"?>
<sst xmlns="http://schemas.openxmlformats.org/spreadsheetml/2006/main" count="241" uniqueCount="190">
  <si>
    <t>BDI: 25,5 %</t>
  </si>
  <si>
    <t>m²</t>
  </si>
  <si>
    <t>VALOR TOTAL</t>
  </si>
  <si>
    <t xml:space="preserve">Planilha Orçamentária </t>
  </si>
  <si>
    <t>ITEM</t>
  </si>
  <si>
    <t>DESCRIÇÃO DOS SERVIÇOS</t>
  </si>
  <si>
    <t>UNID.</t>
  </si>
  <si>
    <t>QUANT.</t>
  </si>
  <si>
    <t>VALOR UNIT.</t>
  </si>
  <si>
    <t>TOTAL</t>
  </si>
  <si>
    <t>SERVIÇOS PRELIMINARES</t>
  </si>
  <si>
    <t>1.1</t>
  </si>
  <si>
    <t>Subtotal item 1</t>
  </si>
  <si>
    <t>2.1</t>
  </si>
  <si>
    <t>73922/003</t>
  </si>
  <si>
    <t>Subtotal item 2</t>
  </si>
  <si>
    <t>Subtotal item 3</t>
  </si>
  <si>
    <t>ALVENARIA DE VEDAÇÃO E REVESTIMENTO</t>
  </si>
  <si>
    <t>4.1</t>
  </si>
  <si>
    <t>4.2</t>
  </si>
  <si>
    <t>73928/002</t>
  </si>
  <si>
    <t>4.3</t>
  </si>
  <si>
    <t>Subtotal item 4</t>
  </si>
  <si>
    <t>Subtotal item 5</t>
  </si>
  <si>
    <t>ESQUADRIAS</t>
  </si>
  <si>
    <t>6.1</t>
  </si>
  <si>
    <t>7.2</t>
  </si>
  <si>
    <t>und</t>
  </si>
  <si>
    <t>74070/003</t>
  </si>
  <si>
    <t>Subtotal item 6</t>
  </si>
  <si>
    <t>PINTURA</t>
  </si>
  <si>
    <t>Subtotal item 7</t>
  </si>
  <si>
    <t>INSTALAÇÕES HIDRÁULICAS</t>
  </si>
  <si>
    <t>9.1</t>
  </si>
  <si>
    <t>pç</t>
  </si>
  <si>
    <t>m</t>
  </si>
  <si>
    <t>9.8</t>
  </si>
  <si>
    <t>Subtotal item 8</t>
  </si>
  <si>
    <t>INSTALAÇÕES SANITÁRIAS</t>
  </si>
  <si>
    <t>73958/1</t>
  </si>
  <si>
    <t>Caixa de inspeção em alvenaria de tijolo maciço 60x60x60cm</t>
  </si>
  <si>
    <t>74104/001</t>
  </si>
  <si>
    <t>Subtotal item 9</t>
  </si>
  <si>
    <t xml:space="preserve">INSTALAÇÕES ELÉTRICAS </t>
  </si>
  <si>
    <t>10.1</t>
  </si>
  <si>
    <t>Ponto de luz (caixa,eletroduto,fios e interruptor)</t>
  </si>
  <si>
    <t>74054/1</t>
  </si>
  <si>
    <t>10.2</t>
  </si>
  <si>
    <t>Ponto de tomada (caixa,eletroduto,fios e tomada)</t>
  </si>
  <si>
    <t>74054/2</t>
  </si>
  <si>
    <t>10.3</t>
  </si>
  <si>
    <t>10.4</t>
  </si>
  <si>
    <t>Espelho cego para chuveiro elétrico - fornecimento e colocação</t>
  </si>
  <si>
    <t>10.5</t>
  </si>
  <si>
    <t>Ponto para chuveiro elétricocom caixa,eletroduto,fio</t>
  </si>
  <si>
    <t>10.6</t>
  </si>
  <si>
    <t>Chuveiro elétrico com prolongador</t>
  </si>
  <si>
    <t>10.7</t>
  </si>
  <si>
    <t>Soquete de porcelana</t>
  </si>
  <si>
    <t>Subtotal item 10</t>
  </si>
  <si>
    <t>Bocaina do Sul, 10 de julho de 2013</t>
  </si>
  <si>
    <t xml:space="preserve"> SÉRGIO ANTÔNIO SILVA TODESCHINI</t>
  </si>
  <si>
    <t>Local e data</t>
  </si>
  <si>
    <t>Engº Civil CREA/SC 016080-8</t>
  </si>
  <si>
    <t>CRONOGRAMA FISICO FINANCEIRO</t>
  </si>
  <si>
    <t>DISCRIMINAÇÃO  SERVIÇOS</t>
  </si>
  <si>
    <t>PESO</t>
  </si>
  <si>
    <t>EXECUTADO</t>
  </si>
  <si>
    <t xml:space="preserve">MÊS - </t>
  </si>
  <si>
    <t>MÊS -</t>
  </si>
  <si>
    <t>%</t>
  </si>
  <si>
    <t>SIMPL.%</t>
  </si>
  <si>
    <t>ACUM. %</t>
  </si>
  <si>
    <t>Obra: REFORMA DO PARQUE DE EXPOSIÇÕES</t>
  </si>
  <si>
    <t>TAB. SINAPI</t>
  </si>
  <si>
    <t>PLACA DE OBRA EM CHAPA DE ACO GALVANIZADO</t>
  </si>
  <si>
    <t>74209/001</t>
  </si>
  <si>
    <t>PAVIMENTAÇÃO</t>
  </si>
  <si>
    <t>76445/001</t>
  </si>
  <si>
    <t>CHAPISCO TRACO 1:3 (CIMENTO E AREIA MEDIA), ESPESSURA 0,5CM</t>
  </si>
  <si>
    <t>73927/001</t>
  </si>
  <si>
    <t>EMBOCO TRACO 1:3 (CIMENTO E AREIA MEDIA), ESPESSURA 1,5CM</t>
  </si>
  <si>
    <t>73910/003</t>
  </si>
  <si>
    <t>FECHADURA DE EMBUTIR COMPLETA, PARA PORTAS INTERNAS</t>
  </si>
  <si>
    <t>VIDRO LISO COMUM TRANSPARENTE, ESPESSURA 3MM</t>
  </si>
  <si>
    <t>74125/001</t>
  </si>
  <si>
    <t>ESPELHO CRISTAL ESPESSURA 4MM, COM MOLDURA DE MADEIRA</t>
  </si>
  <si>
    <t>73809/001</t>
  </si>
  <si>
    <t>JANELA DE ALUMINIO TIPO MAXIM AR, INCLUSO GUARNICOES E VIDRO FANTASIA</t>
  </si>
  <si>
    <t>6.2</t>
  </si>
  <si>
    <t>6.3</t>
  </si>
  <si>
    <t>6.5</t>
  </si>
  <si>
    <t>6.6</t>
  </si>
  <si>
    <t>ABERTURA/FECHAMENTO RASGO ALVENARIA PARA TUBOS, FECHAMENTO COM ARGAMASSA TRACO 1:4 (CIMENTO E AREIA)</t>
  </si>
  <si>
    <t xml:space="preserve">CUSTO TOTAL </t>
  </si>
  <si>
    <t>CUSTO TOTAL  COM BDI 25,5%</t>
  </si>
  <si>
    <t>MÊS DE REFERENCIA SINAPI : JULHO/2013</t>
  </si>
  <si>
    <t>73947/011</t>
  </si>
  <si>
    <t>VASO SANITARIO LOUCA BRANCA CAIXA DESCARGA ACOPLADA 35X65X35CM INCL ASSENTO PLASTICO E RABICHO CROMADO EXCL COLOCACAO.</t>
  </si>
  <si>
    <t>73947/009</t>
  </si>
  <si>
    <t>SABONETEIRA LOUCA BRANCA 15X15CM - FORNECIMENTO E INSTALACAO</t>
  </si>
  <si>
    <t>PORTA-TOALHA DE LOUCA BRANCA COM BASTÃO PLASTICO - FORNECIMENTO E INST</t>
  </si>
  <si>
    <t>73947/010</t>
  </si>
  <si>
    <t>MICTORIO COLETIVO ACO INOX 58 X 30CM</t>
  </si>
  <si>
    <t>JANELA BASCULANTE DE ALUMINIO 1,5x2,5=3,75m2</t>
  </si>
  <si>
    <t>REVESTIMENTOS PISOS E PAREDES</t>
  </si>
  <si>
    <t>AZULEJO</t>
  </si>
  <si>
    <t>PISO CERAMICO</t>
  </si>
  <si>
    <t>PISO CIMENTADO TRACO 1:3 (CIMENTO E AREIA) ACABAMENTO LISO ESPESSURA 2,0CM, PREPARO MANUAL DA ARGAMASSA</t>
  </si>
  <si>
    <t>1.2</t>
  </si>
  <si>
    <t>memoria de cálculo</t>
  </si>
  <si>
    <t>revest ceramico</t>
  </si>
  <si>
    <t>dimensões</t>
  </si>
  <si>
    <t>espessura</t>
  </si>
  <si>
    <t>pintura</t>
  </si>
  <si>
    <t>teto</t>
  </si>
  <si>
    <t>area</t>
  </si>
  <si>
    <t>volume</t>
  </si>
  <si>
    <t>alvenaria BWC</t>
  </si>
  <si>
    <t>alvenaria janelas</t>
  </si>
  <si>
    <t>janelas superior</t>
  </si>
  <si>
    <t>janelas inferior</t>
  </si>
  <si>
    <t>qtdade</t>
  </si>
  <si>
    <t>piso ceram/vinilc</t>
  </si>
  <si>
    <t>alvenaria fechamto</t>
  </si>
  <si>
    <t>portas de correr bwc</t>
  </si>
  <si>
    <t>largura</t>
  </si>
  <si>
    <t>comprimto</t>
  </si>
  <si>
    <t>vidros</t>
  </si>
  <si>
    <t>reboco bwc</t>
  </si>
  <si>
    <t>piso concreto bwc</t>
  </si>
  <si>
    <t>portas acesso</t>
  </si>
  <si>
    <t>alvenaria anteparo</t>
  </si>
  <si>
    <t>janelas bwc</t>
  </si>
  <si>
    <t>JANELA BASCULANTE DE ALUMINIO 1,5x2,0=3,0 m2</t>
  </si>
  <si>
    <t>VIDRO LISO COMUM TRANSPARENTE, ESPESSURA 4MM</t>
  </si>
  <si>
    <t>espelho</t>
  </si>
  <si>
    <t>73946/001</t>
  </si>
  <si>
    <t>ALVENARIA DE TIJOLOS À VISTA, CERAMICOS FURADOS 10X20X20CM</t>
  </si>
  <si>
    <t>PAREDE DIVISORIA PARA SANITARIOS E BANHEIROS</t>
  </si>
  <si>
    <t>73909/001</t>
  </si>
  <si>
    <t>DIVISORA</t>
  </si>
  <si>
    <t>DIVISORIA COMPLETA C/ PORTA TIPO DIVILUX e=35mm H= 1,6m</t>
  </si>
  <si>
    <t>altura</t>
  </si>
  <si>
    <t>PORTA DE MADEIRA COMPENSADA LISA PARA PINTURA, 60X210X3,5CM</t>
  </si>
  <si>
    <t>4.4</t>
  </si>
  <si>
    <t>RETIRADA DE PORTA COM APROVEITAMENTO</t>
  </si>
  <si>
    <t>unid</t>
  </si>
  <si>
    <t>DEMOLIÇÃO DE ALVENARIA</t>
  </si>
  <si>
    <t>MERCADO</t>
  </si>
  <si>
    <t>3.1</t>
  </si>
  <si>
    <t>4.5</t>
  </si>
  <si>
    <t>5.1</t>
  </si>
  <si>
    <t>5.2</t>
  </si>
  <si>
    <t>6.4</t>
  </si>
  <si>
    <t>6.7</t>
  </si>
  <si>
    <t>6.8</t>
  </si>
  <si>
    <t>8.1</t>
  </si>
  <si>
    <t>8.2</t>
  </si>
  <si>
    <t>8.3</t>
  </si>
  <si>
    <t>8.4</t>
  </si>
  <si>
    <t>8.5</t>
  </si>
  <si>
    <t>8.6</t>
  </si>
  <si>
    <t>8.10</t>
  </si>
  <si>
    <t>8.15</t>
  </si>
  <si>
    <t>BANCADA (TAMPO) COM CUBA EM MARMORITE, GRANILITE OU GRANITINA 120X60CM PARA PIA - FORNECIMENTO E INSTALACAO</t>
  </si>
  <si>
    <t>73913/001</t>
  </si>
  <si>
    <t>PONTO DE AGUA FRIA  - FORNECIMENTO E INSTALACAO</t>
  </si>
  <si>
    <t>73947/002</t>
  </si>
  <si>
    <t>LAVATORIO LOUCA BR EMBUTIR(CUBA) MEDIO LUXO S/LADRAO 52X39CM FERRA GENS EM METAL CROMADO SIFAO 1680 1"X1.1/4" TORNEIRA DE PRESSAO 1193
DE 1/2" E VALVULA DE ESCOAMENTO 1600 RABICHO EM PVC FORNECIMENTO</t>
  </si>
  <si>
    <t>pt</t>
  </si>
  <si>
    <t>Ponto de esgoto PVC  - média 1,10m de tubo PVC esgoto predial   - fornecimento e instalação</t>
  </si>
  <si>
    <t>73953/006</t>
  </si>
  <si>
    <t>LUMINARIA TIPO CALHA, DE SOBREPOR, COM REATOR DE PARTIDA RAPIDA E LAMPADA FLUORESCENTE 2X40W, COMPLETA, FORNECIMENTO E INSTALACAO</t>
  </si>
  <si>
    <t>PINTURA ESMALTE FOSCO EM MADEIRA, DUAS DEMAOS</t>
  </si>
  <si>
    <t>INSTALAÇÕES PROVISÓRIAS</t>
  </si>
  <si>
    <t>ÁREA DA REFORMA</t>
  </si>
  <si>
    <t>MÊS DE REFERENCIA SINAPI : JULHO  /2013</t>
  </si>
  <si>
    <t>PAREDE DIVISORIA SANITARIOS E BANHEIROS</t>
  </si>
  <si>
    <t>11.1</t>
  </si>
  <si>
    <t>Subtotal item 11</t>
  </si>
  <si>
    <t xml:space="preserve">SERVIÇOS FINAIS </t>
  </si>
  <si>
    <t>LIMPEZA FINAL DA OBRA</t>
  </si>
  <si>
    <t>VALOR DOS SERVIÇOS COM BDI (R$)</t>
  </si>
  <si>
    <t xml:space="preserve">         Engº Civil CREA/SC 016080-8</t>
  </si>
  <si>
    <t>PREFEITURA MUNICIPAL DE BOCAINA DO SUL</t>
  </si>
  <si>
    <t xml:space="preserve"> PREFEITURA MUNICIPAL DE BOCAINA DO SUL</t>
  </si>
  <si>
    <t>OBRA REFORMA DO PARQUE DE EXPOSIÇÕES</t>
  </si>
  <si>
    <r>
      <t>Endereço</t>
    </r>
    <r>
      <rPr>
        <sz val="12"/>
        <rFont val="Arial"/>
        <family val="2"/>
      </rPr>
      <t>:</t>
    </r>
  </si>
  <si>
    <t>BOCAINA DO SUL, 14 de janeiro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</si>
</sst>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_);[Red]\(&quot;R$&quot;#,##0.00\)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5" fillId="2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44" fontId="7" fillId="2" borderId="5" xfId="2" applyFont="1" applyFill="1" applyBorder="1" applyAlignment="1">
      <alignment horizontal="right" vertical="center" wrapText="1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vertical="center" wrapText="1"/>
    </xf>
    <xf numFmtId="4" fontId="8" fillId="3" borderId="6" xfId="0" applyNumberFormat="1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4" fontId="6" fillId="0" borderId="13" xfId="2" applyFont="1" applyBorder="1" applyAlignment="1">
      <alignment horizontal="left" vertical="center" wrapText="1"/>
    </xf>
    <xf numFmtId="44" fontId="6" fillId="0" borderId="13" xfId="2" applyFont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44" fontId="4" fillId="0" borderId="16" xfId="2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right" vertical="center"/>
    </xf>
    <xf numFmtId="44" fontId="6" fillId="0" borderId="13" xfId="2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right" vertical="center"/>
    </xf>
    <xf numFmtId="44" fontId="6" fillId="0" borderId="13" xfId="2" applyFont="1" applyBorder="1" applyAlignment="1">
      <alignment horizontal="right" vertical="center" wrapText="1"/>
    </xf>
    <xf numFmtId="44" fontId="6" fillId="0" borderId="13" xfId="2" applyFont="1" applyBorder="1" applyAlignment="1">
      <alignment horizontal="right" vertical="center"/>
    </xf>
    <xf numFmtId="4" fontId="6" fillId="0" borderId="13" xfId="0" applyNumberFormat="1" applyFont="1" applyFill="1" applyBorder="1" applyAlignment="1">
      <alignment horizontal="right" vertical="center"/>
    </xf>
    <xf numFmtId="4" fontId="6" fillId="0" borderId="16" xfId="0" applyNumberFormat="1" applyFont="1" applyFill="1" applyBorder="1" applyAlignment="1">
      <alignment horizontal="right" vertical="center" wrapText="1"/>
    </xf>
    <xf numFmtId="44" fontId="6" fillId="0" borderId="16" xfId="2" applyFont="1" applyBorder="1" applyAlignment="1">
      <alignment horizontal="right" vertical="center" wrapText="1"/>
    </xf>
    <xf numFmtId="44" fontId="4" fillId="0" borderId="16" xfId="2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 wrapText="1"/>
    </xf>
    <xf numFmtId="4" fontId="6" fillId="0" borderId="0" xfId="0" applyNumberFormat="1" applyFont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right" vertical="center"/>
    </xf>
    <xf numFmtId="44" fontId="6" fillId="0" borderId="13" xfId="2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center" vertical="center" wrapText="1"/>
    </xf>
    <xf numFmtId="44" fontId="6" fillId="0" borderId="13" xfId="2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/>
    </xf>
    <xf numFmtId="0" fontId="6" fillId="0" borderId="16" xfId="0" applyNumberFormat="1" applyFont="1" applyFill="1" applyBorder="1" applyAlignment="1">
      <alignment horizontal="right" vertical="center" wrapText="1"/>
    </xf>
    <xf numFmtId="44" fontId="6" fillId="0" borderId="16" xfId="2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4" fontId="2" fillId="0" borderId="3" xfId="2" applyFont="1" applyFill="1" applyBorder="1" applyAlignment="1">
      <alignment vertical="center"/>
    </xf>
    <xf numFmtId="44" fontId="13" fillId="2" borderId="11" xfId="2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4" fontId="14" fillId="0" borderId="0" xfId="2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/>
    <xf numFmtId="0" fontId="5" fillId="0" borderId="23" xfId="0" applyFont="1" applyBorder="1"/>
    <xf numFmtId="0" fontId="5" fillId="0" borderId="2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5" fillId="0" borderId="9" xfId="0" applyFont="1" applyBorder="1"/>
    <xf numFmtId="0" fontId="5" fillId="0" borderId="10" xfId="0" applyFont="1" applyBorder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 applyBorder="1" applyProtection="1"/>
    <xf numFmtId="0" fontId="0" fillId="0" borderId="7" xfId="0" applyBorder="1"/>
    <xf numFmtId="0" fontId="0" fillId="0" borderId="23" xfId="0" applyBorder="1"/>
    <xf numFmtId="2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/>
    <xf numFmtId="2" fontId="0" fillId="0" borderId="0" xfId="0" applyNumberFormat="1" applyProtection="1"/>
    <xf numFmtId="2" fontId="0" fillId="4" borderId="25" xfId="0" applyNumberFormat="1" applyFill="1" applyBorder="1"/>
    <xf numFmtId="2" fontId="0" fillId="4" borderId="27" xfId="0" applyNumberFormat="1" applyFill="1" applyBorder="1" applyAlignment="1">
      <alignment horizontal="center"/>
    </xf>
    <xf numFmtId="2" fontId="0" fillId="4" borderId="28" xfId="0" applyNumberFormat="1" applyFill="1" applyBorder="1" applyAlignment="1"/>
    <xf numFmtId="2" fontId="0" fillId="4" borderId="29" xfId="0" applyNumberFormat="1" applyFill="1" applyBorder="1" applyAlignment="1">
      <alignment horizontal="centerContinuous"/>
    </xf>
    <xf numFmtId="2" fontId="17" fillId="4" borderId="31" xfId="0" applyNumberFormat="1" applyFont="1" applyFill="1" applyBorder="1" applyAlignment="1">
      <alignment horizontal="center"/>
    </xf>
    <xf numFmtId="2" fontId="17" fillId="4" borderId="34" xfId="0" applyNumberFormat="1" applyFont="1" applyFill="1" applyBorder="1" applyAlignment="1">
      <alignment horizontal="center"/>
    </xf>
    <xf numFmtId="2" fontId="11" fillId="4" borderId="34" xfId="0" applyNumberFormat="1" applyFont="1" applyFill="1" applyBorder="1" applyAlignment="1">
      <alignment horizontal="center"/>
    </xf>
    <xf numFmtId="2" fontId="11" fillId="4" borderId="35" xfId="0" applyNumberFormat="1" applyFont="1" applyFill="1" applyBorder="1" applyAlignment="1" applyProtection="1">
      <alignment horizontal="right"/>
    </xf>
    <xf numFmtId="1" fontId="11" fillId="4" borderId="36" xfId="0" applyNumberFormat="1" applyFont="1" applyFill="1" applyBorder="1" applyAlignment="1" applyProtection="1">
      <alignment horizontal="left"/>
    </xf>
    <xf numFmtId="1" fontId="11" fillId="4" borderId="37" xfId="0" applyNumberFormat="1" applyFont="1" applyFill="1" applyBorder="1" applyAlignment="1" applyProtection="1">
      <alignment horizontal="left"/>
    </xf>
    <xf numFmtId="2" fontId="11" fillId="4" borderId="33" xfId="0" applyNumberFormat="1" applyFont="1" applyFill="1" applyBorder="1" applyAlignment="1">
      <alignment horizontal="center"/>
    </xf>
    <xf numFmtId="2" fontId="11" fillId="4" borderId="39" xfId="0" applyNumberFormat="1" applyFont="1" applyFill="1" applyBorder="1" applyAlignment="1">
      <alignment horizontal="centerContinuous"/>
    </xf>
    <xf numFmtId="2" fontId="11" fillId="4" borderId="40" xfId="0" applyNumberFormat="1" applyFont="1" applyFill="1" applyBorder="1" applyAlignment="1">
      <alignment horizontal="centerContinuous"/>
    </xf>
    <xf numFmtId="1" fontId="15" fillId="0" borderId="41" xfId="0" applyNumberFormat="1" applyFont="1" applyBorder="1" applyAlignment="1">
      <alignment horizontal="center"/>
    </xf>
    <xf numFmtId="44" fontId="7" fillId="5" borderId="16" xfId="2" applyFont="1" applyFill="1" applyBorder="1" applyAlignment="1">
      <alignment horizontal="left" vertical="center"/>
    </xf>
    <xf numFmtId="2" fontId="15" fillId="0" borderId="16" xfId="0" applyNumberFormat="1" applyFont="1" applyBorder="1" applyAlignment="1">
      <alignment horizontal="center"/>
    </xf>
    <xf numFmtId="2" fontId="15" fillId="5" borderId="13" xfId="0" applyNumberFormat="1" applyFont="1" applyFill="1" applyBorder="1" applyAlignment="1" applyProtection="1">
      <protection locked="0"/>
    </xf>
    <xf numFmtId="2" fontId="15" fillId="0" borderId="13" xfId="0" applyNumberFormat="1" applyFont="1" applyBorder="1" applyProtection="1">
      <protection locked="0"/>
    </xf>
    <xf numFmtId="2" fontId="15" fillId="5" borderId="13" xfId="0" applyNumberFormat="1" applyFont="1" applyFill="1" applyBorder="1"/>
    <xf numFmtId="2" fontId="15" fillId="5" borderId="42" xfId="0" applyNumberFormat="1" applyFont="1" applyFill="1" applyBorder="1"/>
    <xf numFmtId="1" fontId="0" fillId="6" borderId="7" xfId="0" applyNumberFormat="1" applyFill="1" applyBorder="1" applyAlignment="1">
      <alignment horizontal="center"/>
    </xf>
    <xf numFmtId="2" fontId="0" fillId="6" borderId="0" xfId="0" applyNumberFormat="1" applyFill="1" applyBorder="1"/>
    <xf numFmtId="164" fontId="0" fillId="6" borderId="0" xfId="0" applyNumberFormat="1" applyFill="1" applyBorder="1" applyAlignment="1">
      <alignment horizontal="right"/>
    </xf>
    <xf numFmtId="2" fontId="0" fillId="6" borderId="0" xfId="0" applyNumberFormat="1" applyFill="1" applyBorder="1" applyAlignment="1">
      <alignment horizontal="center"/>
    </xf>
    <xf numFmtId="2" fontId="0" fillId="6" borderId="0" xfId="0" applyNumberFormat="1" applyFill="1" applyBorder="1" applyAlignment="1" applyProtection="1">
      <protection locked="0"/>
    </xf>
    <xf numFmtId="2" fontId="0" fillId="6" borderId="0" xfId="0" applyNumberFormat="1" applyFill="1" applyBorder="1" applyProtection="1">
      <protection locked="0"/>
    </xf>
    <xf numFmtId="2" fontId="11" fillId="2" borderId="44" xfId="0" applyNumberFormat="1" applyFont="1" applyFill="1" applyBorder="1" applyAlignment="1">
      <alignment horizontal="center"/>
    </xf>
    <xf numFmtId="2" fontId="17" fillId="2" borderId="44" xfId="0" applyNumberFormat="1" applyFont="1" applyFill="1" applyBorder="1" applyAlignment="1"/>
    <xf numFmtId="2" fontId="15" fillId="2" borderId="44" xfId="0" applyNumberFormat="1" applyFont="1" applyFill="1" applyBorder="1" applyAlignment="1">
      <alignment horizontal="centerContinuous"/>
    </xf>
    <xf numFmtId="2" fontId="15" fillId="2" borderId="19" xfId="0" applyNumberFormat="1" applyFont="1" applyFill="1" applyBorder="1" applyAlignment="1">
      <alignment horizontal="centerContinuous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/>
    <xf numFmtId="2" fontId="0" fillId="0" borderId="1" xfId="0" applyNumberFormat="1" applyBorder="1"/>
    <xf numFmtId="2" fontId="0" fillId="0" borderId="2" xfId="0" applyNumberFormat="1" applyBorder="1"/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/>
    <xf numFmtId="2" fontId="0" fillId="0" borderId="3" xfId="0" applyNumberFormat="1" applyBorder="1"/>
    <xf numFmtId="2" fontId="0" fillId="0" borderId="7" xfId="0" applyNumberForma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/>
    <xf numFmtId="2" fontId="0" fillId="0" borderId="23" xfId="0" applyNumberFormat="1" applyBorder="1"/>
    <xf numFmtId="2" fontId="15" fillId="0" borderId="0" xfId="0" applyNumberFormat="1" applyFont="1" applyBorder="1" applyAlignment="1" applyProtection="1">
      <alignment vertical="center"/>
      <protection locked="0"/>
    </xf>
    <xf numFmtId="2" fontId="15" fillId="0" borderId="0" xfId="0" applyNumberFormat="1" applyFont="1" applyBorder="1" applyAlignment="1">
      <alignment vertical="center"/>
    </xf>
    <xf numFmtId="2" fontId="15" fillId="0" borderId="7" xfId="0" applyNumberFormat="1" applyFont="1" applyBorder="1" applyAlignment="1">
      <alignment vertical="center"/>
    </xf>
    <xf numFmtId="2" fontId="0" fillId="0" borderId="8" xfId="0" applyNumberFormat="1" applyBorder="1"/>
    <xf numFmtId="2" fontId="0" fillId="0" borderId="9" xfId="0" applyNumberFormat="1" applyBorder="1"/>
    <xf numFmtId="2" fontId="0" fillId="0" borderId="9" xfId="0" applyNumberFormat="1" applyBorder="1" applyAlignment="1">
      <alignment horizontal="center"/>
    </xf>
    <xf numFmtId="2" fontId="0" fillId="0" borderId="9" xfId="0" applyNumberFormat="1" applyBorder="1" applyAlignment="1"/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2" fontId="4" fillId="0" borderId="14" xfId="0" applyNumberFormat="1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right" vertical="center" wrapText="1"/>
    </xf>
    <xf numFmtId="44" fontId="4" fillId="0" borderId="0" xfId="2" applyFont="1" applyBorder="1" applyAlignment="1">
      <alignment horizontal="right" vertical="center"/>
    </xf>
    <xf numFmtId="2" fontId="0" fillId="4" borderId="30" xfId="0" applyNumberFormat="1" applyFill="1" applyBorder="1" applyAlignment="1">
      <alignment horizontal="centerContinuous"/>
    </xf>
    <xf numFmtId="1" fontId="15" fillId="0" borderId="20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left" vertical="center"/>
    </xf>
    <xf numFmtId="44" fontId="7" fillId="5" borderId="45" xfId="2" applyFont="1" applyFill="1" applyBorder="1" applyAlignment="1">
      <alignment horizontal="left" vertical="center"/>
    </xf>
    <xf numFmtId="2" fontId="15" fillId="0" borderId="45" xfId="0" applyNumberFormat="1" applyFont="1" applyBorder="1" applyAlignment="1">
      <alignment horizontal="center"/>
    </xf>
    <xf numFmtId="2" fontId="15" fillId="5" borderId="21" xfId="0" applyNumberFormat="1" applyFont="1" applyFill="1" applyBorder="1" applyAlignment="1" applyProtection="1">
      <protection locked="0"/>
    </xf>
    <xf numFmtId="2" fontId="15" fillId="0" borderId="21" xfId="0" applyNumberFormat="1" applyFont="1" applyBorder="1" applyProtection="1">
      <protection locked="0"/>
    </xf>
    <xf numFmtId="2" fontId="15" fillId="5" borderId="21" xfId="0" applyNumberFormat="1" applyFont="1" applyFill="1" applyBorder="1"/>
    <xf numFmtId="2" fontId="15" fillId="5" borderId="46" xfId="0" applyNumberFormat="1" applyFont="1" applyFill="1" applyBorder="1"/>
    <xf numFmtId="164" fontId="8" fillId="2" borderId="18" xfId="0" applyNumberFormat="1" applyFont="1" applyFill="1" applyBorder="1"/>
    <xf numFmtId="2" fontId="15" fillId="0" borderId="23" xfId="0" applyNumberFormat="1" applyFont="1" applyBorder="1" applyAlignment="1">
      <alignment vertical="center"/>
    </xf>
    <xf numFmtId="44" fontId="7" fillId="2" borderId="6" xfId="2" applyFont="1" applyFill="1" applyBorder="1" applyAlignment="1">
      <alignment horizontal="right" vertical="center" wrapText="1"/>
    </xf>
    <xf numFmtId="49" fontId="2" fillId="2" borderId="20" xfId="0" applyNumberFormat="1" applyFont="1" applyFill="1" applyBorder="1" applyAlignment="1">
      <alignment horizontal="right" vertical="center"/>
    </xf>
    <xf numFmtId="49" fontId="2" fillId="2" borderId="4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2" fontId="6" fillId="0" borderId="24" xfId="0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49" fontId="2" fillId="0" borderId="17" xfId="0" applyNumberFormat="1" applyFont="1" applyFill="1" applyBorder="1" applyAlignment="1">
      <alignment horizontal="right" vertical="center"/>
    </xf>
    <xf numFmtId="49" fontId="2" fillId="0" borderId="43" xfId="0" applyNumberFormat="1" applyFont="1" applyFill="1" applyBorder="1" applyAlignment="1">
      <alignment horizontal="right"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47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left"/>
    </xf>
    <xf numFmtId="2" fontId="0" fillId="0" borderId="9" xfId="0" applyNumberFormat="1" applyBorder="1" applyAlignment="1">
      <alignment horizontal="left"/>
    </xf>
    <xf numFmtId="2" fontId="0" fillId="0" borderId="10" xfId="0" applyNumberFormat="1" applyBorder="1" applyAlignment="1">
      <alignment horizontal="left"/>
    </xf>
    <xf numFmtId="1" fontId="16" fillId="0" borderId="9" xfId="0" applyNumberFormat="1" applyFont="1" applyBorder="1" applyAlignment="1">
      <alignment horizontal="center"/>
    </xf>
    <xf numFmtId="2" fontId="17" fillId="4" borderId="26" xfId="0" applyNumberFormat="1" applyFont="1" applyFill="1" applyBorder="1" applyAlignment="1">
      <alignment horizontal="center" vertical="center"/>
    </xf>
    <xf numFmtId="2" fontId="17" fillId="4" borderId="32" xfId="0" applyNumberFormat="1" applyFont="1" applyFill="1" applyBorder="1" applyAlignment="1">
      <alignment horizontal="center" vertical="center"/>
    </xf>
    <xf numFmtId="2" fontId="17" fillId="4" borderId="38" xfId="0" applyNumberFormat="1" applyFont="1" applyFill="1" applyBorder="1" applyAlignment="1">
      <alignment horizontal="center" vertical="center"/>
    </xf>
    <xf numFmtId="2" fontId="17" fillId="4" borderId="28" xfId="0" applyNumberFormat="1" applyFont="1" applyFill="1" applyBorder="1" applyAlignment="1">
      <alignment horizontal="center" vertical="center" wrapText="1"/>
    </xf>
    <xf numFmtId="2" fontId="17" fillId="4" borderId="34" xfId="0" applyNumberFormat="1" applyFont="1" applyFill="1" applyBorder="1" applyAlignment="1">
      <alignment horizontal="center" vertical="center" wrapText="1"/>
    </xf>
    <xf numFmtId="2" fontId="17" fillId="4" borderId="12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right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2</xdr:row>
      <xdr:rowOff>85725</xdr:rowOff>
    </xdr:from>
    <xdr:to>
      <xdr:col>2</xdr:col>
      <xdr:colOff>723900</xdr:colOff>
      <xdr:row>3</xdr:row>
      <xdr:rowOff>45509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762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87</xdr:row>
      <xdr:rowOff>0</xdr:rowOff>
    </xdr:from>
    <xdr:to>
      <xdr:col>2</xdr:col>
      <xdr:colOff>723900</xdr:colOff>
      <xdr:row>88</xdr:row>
      <xdr:rowOff>152401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96881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87</xdr:row>
      <xdr:rowOff>0</xdr:rowOff>
    </xdr:from>
    <xdr:to>
      <xdr:col>2</xdr:col>
      <xdr:colOff>723900</xdr:colOff>
      <xdr:row>88</xdr:row>
      <xdr:rowOff>152401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96881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85725</xdr:rowOff>
    </xdr:from>
    <xdr:to>
      <xdr:col>1</xdr:col>
      <xdr:colOff>723900</xdr:colOff>
      <xdr:row>1</xdr:row>
      <xdr:rowOff>104775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57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0</xdr:row>
      <xdr:rowOff>85725</xdr:rowOff>
    </xdr:from>
    <xdr:to>
      <xdr:col>1</xdr:col>
      <xdr:colOff>723900</xdr:colOff>
      <xdr:row>1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5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0</xdr:row>
      <xdr:rowOff>85725</xdr:rowOff>
    </xdr:from>
    <xdr:to>
      <xdr:col>1</xdr:col>
      <xdr:colOff>723900</xdr:colOff>
      <xdr:row>1</xdr:row>
      <xdr:rowOff>114300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57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0</xdr:row>
      <xdr:rowOff>85725</xdr:rowOff>
    </xdr:from>
    <xdr:to>
      <xdr:col>1</xdr:col>
      <xdr:colOff>723900</xdr:colOff>
      <xdr:row>1</xdr:row>
      <xdr:rowOff>76200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5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="90" zoomScaleNormal="90" workbookViewId="0">
      <selection sqref="A1:G15"/>
    </sheetView>
  </sheetViews>
  <sheetFormatPr defaultRowHeight="15" x14ac:dyDescent="0.25"/>
  <cols>
    <col min="1" max="1" width="9.85546875" customWidth="1"/>
    <col min="2" max="2" width="11.7109375" customWidth="1"/>
    <col min="3" max="3" width="71.7109375" customWidth="1"/>
    <col min="5" max="5" width="11.28515625" customWidth="1"/>
    <col min="6" max="6" width="15" customWidth="1"/>
    <col min="7" max="7" width="16.28515625" customWidth="1"/>
  </cols>
  <sheetData>
    <row r="1" spans="1:7" ht="27" thickBot="1" x14ac:dyDescent="0.45">
      <c r="A1" s="178" t="s">
        <v>185</v>
      </c>
      <c r="B1" s="179"/>
      <c r="C1" s="179"/>
      <c r="D1" s="179"/>
      <c r="E1" s="179"/>
      <c r="F1" s="179"/>
      <c r="G1" s="180"/>
    </row>
    <row r="2" spans="1:7" ht="15.75" customHeight="1" thickBot="1" x14ac:dyDescent="0.3"/>
    <row r="3" spans="1:7" ht="18" x14ac:dyDescent="0.25">
      <c r="A3" s="181" t="s">
        <v>187</v>
      </c>
      <c r="B3" s="182"/>
      <c r="C3" s="182"/>
      <c r="D3" s="182"/>
      <c r="E3" s="182"/>
      <c r="F3" s="182"/>
      <c r="G3" s="183"/>
    </row>
    <row r="4" spans="1:7" ht="15.75" x14ac:dyDescent="0.25">
      <c r="A4" s="191" t="s">
        <v>96</v>
      </c>
      <c r="B4" s="192"/>
      <c r="C4" s="192"/>
      <c r="D4" s="192"/>
      <c r="E4" s="192"/>
      <c r="F4" s="192"/>
      <c r="G4" s="193"/>
    </row>
    <row r="5" spans="1:7" ht="16.5" thickBot="1" x14ac:dyDescent="0.3">
      <c r="A5" s="191" t="s">
        <v>0</v>
      </c>
      <c r="B5" s="192"/>
      <c r="C5" s="192"/>
      <c r="D5" s="194"/>
      <c r="E5" s="194"/>
      <c r="F5" s="194"/>
      <c r="G5" s="195"/>
    </row>
    <row r="6" spans="1:7" ht="15.75" customHeight="1" thickBot="1" x14ac:dyDescent="0.3">
      <c r="A6" s="188" t="s">
        <v>188</v>
      </c>
      <c r="B6" s="189"/>
      <c r="C6" s="190"/>
      <c r="D6" s="147" t="s">
        <v>176</v>
      </c>
      <c r="E6" s="148"/>
      <c r="F6" s="149">
        <v>80</v>
      </c>
      <c r="G6" s="1" t="s">
        <v>1</v>
      </c>
    </row>
    <row r="7" spans="1:7" ht="15.75" customHeight="1" thickBot="1" x14ac:dyDescent="0.3">
      <c r="A7" s="4"/>
      <c r="B7" s="145"/>
      <c r="C7" s="5"/>
      <c r="D7" s="196" t="s">
        <v>2</v>
      </c>
      <c r="E7" s="197"/>
      <c r="F7" s="3">
        <f>SUM(G86)</f>
        <v>48149.145263999984</v>
      </c>
      <c r="G7" s="165"/>
    </row>
    <row r="8" spans="1:7" ht="15.75" thickBot="1" x14ac:dyDescent="0.3">
      <c r="A8" s="6"/>
      <c r="B8" s="6"/>
      <c r="C8" s="7"/>
      <c r="D8" s="8"/>
      <c r="E8" s="6"/>
      <c r="F8" s="6"/>
      <c r="G8" s="6"/>
    </row>
    <row r="9" spans="1:7" ht="16.5" thickBot="1" x14ac:dyDescent="0.3">
      <c r="A9" s="184" t="s">
        <v>3</v>
      </c>
      <c r="B9" s="185"/>
      <c r="C9" s="185"/>
      <c r="D9" s="185"/>
      <c r="E9" s="185"/>
      <c r="F9" s="185"/>
      <c r="G9" s="186"/>
    </row>
    <row r="10" spans="1:7" ht="15.75" thickBot="1" x14ac:dyDescent="0.3">
      <c r="A10" s="9"/>
      <c r="B10" s="9"/>
      <c r="C10" s="9"/>
      <c r="D10" s="9"/>
      <c r="E10" s="9"/>
      <c r="F10" s="9"/>
      <c r="G10" s="9"/>
    </row>
    <row r="11" spans="1:7" ht="26.25" thickBot="1" x14ac:dyDescent="0.3">
      <c r="A11" s="10" t="s">
        <v>4</v>
      </c>
      <c r="B11" s="10" t="s">
        <v>74</v>
      </c>
      <c r="C11" s="11" t="s">
        <v>5</v>
      </c>
      <c r="D11" s="10" t="s">
        <v>6</v>
      </c>
      <c r="E11" s="12" t="s">
        <v>7</v>
      </c>
      <c r="F11" s="12" t="s">
        <v>8</v>
      </c>
      <c r="G11" s="13" t="s">
        <v>9</v>
      </c>
    </row>
    <row r="12" spans="1:7" ht="15.75" thickBot="1" x14ac:dyDescent="0.3">
      <c r="A12" s="187"/>
      <c r="B12" s="187"/>
      <c r="C12" s="187"/>
      <c r="D12" s="187"/>
      <c r="E12" s="187"/>
      <c r="F12" s="187"/>
      <c r="G12" s="187"/>
    </row>
    <row r="13" spans="1:7" ht="15.75" thickBot="1" x14ac:dyDescent="0.3">
      <c r="A13" s="10">
        <v>1</v>
      </c>
      <c r="B13" s="146"/>
      <c r="C13" s="14" t="s">
        <v>10</v>
      </c>
      <c r="D13" s="15"/>
      <c r="E13" s="16"/>
      <c r="F13" s="16"/>
      <c r="G13" s="17"/>
    </row>
    <row r="14" spans="1:7" x14ac:dyDescent="0.25">
      <c r="A14" s="18" t="s">
        <v>11</v>
      </c>
      <c r="B14" s="20" t="s">
        <v>76</v>
      </c>
      <c r="C14" s="141" t="s">
        <v>75</v>
      </c>
      <c r="D14" s="19" t="s">
        <v>1</v>
      </c>
      <c r="E14" s="20">
        <v>1.5</v>
      </c>
      <c r="F14" s="21">
        <v>224.44</v>
      </c>
      <c r="G14" s="22">
        <f>F14*E14</f>
        <v>336.65999999999997</v>
      </c>
    </row>
    <row r="15" spans="1:7" x14ac:dyDescent="0.25">
      <c r="A15" s="18" t="s">
        <v>109</v>
      </c>
      <c r="B15" s="18">
        <v>85253</v>
      </c>
      <c r="C15" s="23" t="s">
        <v>175</v>
      </c>
      <c r="D15" s="19" t="s">
        <v>147</v>
      </c>
      <c r="E15" s="25">
        <v>0</v>
      </c>
      <c r="F15" s="21">
        <v>300</v>
      </c>
      <c r="G15" s="22">
        <f>F15*E15</f>
        <v>0</v>
      </c>
    </row>
    <row r="16" spans="1:7" x14ac:dyDescent="0.25">
      <c r="A16" s="26"/>
      <c r="B16" s="28"/>
      <c r="C16" s="27"/>
      <c r="D16" s="28"/>
      <c r="E16" s="172" t="s">
        <v>12</v>
      </c>
      <c r="F16" s="173"/>
      <c r="G16" s="29">
        <f>SUM(G14:G15)</f>
        <v>336.65999999999997</v>
      </c>
    </row>
    <row r="17" spans="1:7" ht="15.75" thickBot="1" x14ac:dyDescent="0.3">
      <c r="A17" s="30"/>
      <c r="B17" s="30"/>
      <c r="C17" s="31"/>
      <c r="D17" s="30"/>
      <c r="E17" s="32"/>
      <c r="F17" s="32"/>
      <c r="G17" s="32"/>
    </row>
    <row r="18" spans="1:7" ht="15.75" thickBot="1" x14ac:dyDescent="0.3">
      <c r="A18" s="10">
        <v>2</v>
      </c>
      <c r="B18" s="40"/>
      <c r="C18" s="33" t="s">
        <v>77</v>
      </c>
      <c r="D18" s="15"/>
      <c r="E18" s="16"/>
      <c r="F18" s="16"/>
      <c r="G18" s="17"/>
    </row>
    <row r="19" spans="1:7" ht="24" x14ac:dyDescent="0.25">
      <c r="A19" s="18" t="s">
        <v>13</v>
      </c>
      <c r="B19" s="34" t="s">
        <v>14</v>
      </c>
      <c r="C19" s="144" t="s">
        <v>108</v>
      </c>
      <c r="D19" s="24" t="s">
        <v>1</v>
      </c>
      <c r="E19" s="25">
        <v>37.200000000000003</v>
      </c>
      <c r="F19" s="35">
        <v>27.5</v>
      </c>
      <c r="G19" s="22">
        <f>F19*E19</f>
        <v>1023.0000000000001</v>
      </c>
    </row>
    <row r="20" spans="1:7" x14ac:dyDescent="0.25">
      <c r="A20" s="26"/>
      <c r="B20" s="28"/>
      <c r="C20" s="27"/>
      <c r="D20" s="28"/>
      <c r="E20" s="172" t="s">
        <v>15</v>
      </c>
      <c r="F20" s="173"/>
      <c r="G20" s="29">
        <f>SUM(G19:G19)</f>
        <v>1023.0000000000001</v>
      </c>
    </row>
    <row r="21" spans="1:7" ht="15.75" thickBot="1" x14ac:dyDescent="0.3">
      <c r="A21" s="2"/>
      <c r="B21" s="2"/>
      <c r="C21" s="36"/>
      <c r="D21" s="2"/>
      <c r="E21" s="37"/>
      <c r="F21" s="38"/>
      <c r="G21" s="39"/>
    </row>
    <row r="22" spans="1:7" ht="15.75" thickBot="1" x14ac:dyDescent="0.3">
      <c r="A22" s="40">
        <v>3</v>
      </c>
      <c r="B22" s="40"/>
      <c r="C22" s="33" t="s">
        <v>139</v>
      </c>
      <c r="D22" s="15"/>
      <c r="E22" s="16"/>
      <c r="F22" s="16"/>
      <c r="G22" s="41"/>
    </row>
    <row r="23" spans="1:7" x14ac:dyDescent="0.25">
      <c r="A23" s="18" t="s">
        <v>150</v>
      </c>
      <c r="B23" s="18" t="s">
        <v>140</v>
      </c>
      <c r="C23" s="23" t="s">
        <v>142</v>
      </c>
      <c r="D23" s="24" t="s">
        <v>1</v>
      </c>
      <c r="E23" s="25">
        <v>11.52</v>
      </c>
      <c r="F23" s="21">
        <v>145.11000000000001</v>
      </c>
      <c r="G23" s="22">
        <f>F23*E23</f>
        <v>1671.6672000000001</v>
      </c>
    </row>
    <row r="24" spans="1:7" x14ac:dyDescent="0.25">
      <c r="A24" s="26"/>
      <c r="B24" s="28"/>
      <c r="C24" s="27"/>
      <c r="D24" s="28"/>
      <c r="E24" s="172" t="s">
        <v>16</v>
      </c>
      <c r="F24" s="173"/>
      <c r="G24" s="29">
        <f>SUM(G23:G23)</f>
        <v>1671.6672000000001</v>
      </c>
    </row>
    <row r="25" spans="1:7" ht="15.75" thickBot="1" x14ac:dyDescent="0.3">
      <c r="A25" s="2"/>
      <c r="B25" s="2"/>
      <c r="C25" s="36"/>
      <c r="D25" s="2"/>
      <c r="E25" s="37"/>
      <c r="F25" s="38"/>
      <c r="G25" s="39"/>
    </row>
    <row r="26" spans="1:7" ht="15.75" thickBot="1" x14ac:dyDescent="0.3">
      <c r="A26" s="10">
        <v>4</v>
      </c>
      <c r="B26" s="40"/>
      <c r="C26" s="33" t="s">
        <v>17</v>
      </c>
      <c r="D26" s="15"/>
      <c r="E26" s="16"/>
      <c r="F26" s="16"/>
      <c r="G26" s="41"/>
    </row>
    <row r="27" spans="1:7" x14ac:dyDescent="0.25">
      <c r="A27" s="18" t="s">
        <v>18</v>
      </c>
      <c r="B27" s="25" t="s">
        <v>78</v>
      </c>
      <c r="C27" s="142" t="s">
        <v>138</v>
      </c>
      <c r="D27" s="24" t="s">
        <v>1</v>
      </c>
      <c r="E27" s="25">
        <v>97.06</v>
      </c>
      <c r="F27" s="42">
        <v>34.81</v>
      </c>
      <c r="G27" s="43">
        <f>F27*E27</f>
        <v>3378.6586000000002</v>
      </c>
    </row>
    <row r="28" spans="1:7" x14ac:dyDescent="0.25">
      <c r="A28" s="18" t="s">
        <v>19</v>
      </c>
      <c r="B28" s="45" t="s">
        <v>20</v>
      </c>
      <c r="C28" s="142" t="s">
        <v>79</v>
      </c>
      <c r="D28" s="24" t="s">
        <v>1</v>
      </c>
      <c r="E28" s="44">
        <v>51.2</v>
      </c>
      <c r="F28" s="46">
        <v>3.87</v>
      </c>
      <c r="G28" s="43">
        <f>F28*E28</f>
        <v>198.14400000000001</v>
      </c>
    </row>
    <row r="29" spans="1:7" x14ac:dyDescent="0.25">
      <c r="A29" s="18" t="s">
        <v>21</v>
      </c>
      <c r="B29" s="45" t="s">
        <v>80</v>
      </c>
      <c r="C29" s="142" t="s">
        <v>81</v>
      </c>
      <c r="D29" s="24" t="s">
        <v>1</v>
      </c>
      <c r="E29" s="25">
        <v>51.2</v>
      </c>
      <c r="F29" s="46">
        <v>15.62</v>
      </c>
      <c r="G29" s="43">
        <f>F29*E29</f>
        <v>799.74400000000003</v>
      </c>
    </row>
    <row r="30" spans="1:7" x14ac:dyDescent="0.25">
      <c r="A30" s="18" t="s">
        <v>145</v>
      </c>
      <c r="B30" s="45" t="s">
        <v>149</v>
      </c>
      <c r="C30" s="142" t="s">
        <v>148</v>
      </c>
      <c r="D30" s="24" t="s">
        <v>1</v>
      </c>
      <c r="E30" s="25">
        <v>1.68</v>
      </c>
      <c r="F30" s="46">
        <v>30</v>
      </c>
      <c r="G30" s="43">
        <f>F30*E30</f>
        <v>50.4</v>
      </c>
    </row>
    <row r="31" spans="1:7" x14ac:dyDescent="0.25">
      <c r="A31" s="18" t="s">
        <v>151</v>
      </c>
      <c r="B31" s="45" t="s">
        <v>149</v>
      </c>
      <c r="C31" s="142" t="s">
        <v>146</v>
      </c>
      <c r="D31" s="24" t="s">
        <v>147</v>
      </c>
      <c r="E31" s="25">
        <v>1</v>
      </c>
      <c r="F31" s="46">
        <v>25</v>
      </c>
      <c r="G31" s="43">
        <f>F31*E31</f>
        <v>25</v>
      </c>
    </row>
    <row r="32" spans="1:7" x14ac:dyDescent="0.25">
      <c r="A32" s="26"/>
      <c r="B32" s="28"/>
      <c r="C32" s="27"/>
      <c r="D32" s="28"/>
      <c r="E32" s="172" t="s">
        <v>22</v>
      </c>
      <c r="F32" s="173"/>
      <c r="G32" s="47">
        <f>SUM(G27:G29)</f>
        <v>4376.5465999999997</v>
      </c>
    </row>
    <row r="33" spans="1:7" ht="15.75" thickBot="1" x14ac:dyDescent="0.3">
      <c r="A33" s="2"/>
      <c r="B33" s="2"/>
      <c r="C33" s="36"/>
      <c r="D33" s="2"/>
      <c r="E33" s="48"/>
      <c r="F33" s="48"/>
      <c r="G33" s="49"/>
    </row>
    <row r="34" spans="1:7" ht="15.75" thickBot="1" x14ac:dyDescent="0.3">
      <c r="A34" s="10">
        <v>5</v>
      </c>
      <c r="B34" s="40"/>
      <c r="C34" s="33" t="s">
        <v>105</v>
      </c>
      <c r="D34" s="15"/>
      <c r="E34" s="16"/>
      <c r="F34" s="16"/>
      <c r="G34" s="41"/>
    </row>
    <row r="35" spans="1:7" x14ac:dyDescent="0.25">
      <c r="A35" s="18" t="s">
        <v>152</v>
      </c>
      <c r="B35" s="50">
        <v>5999</v>
      </c>
      <c r="C35" s="23" t="s">
        <v>106</v>
      </c>
      <c r="D35" s="24" t="s">
        <v>1</v>
      </c>
      <c r="E35" s="25">
        <v>51.2</v>
      </c>
      <c r="F35" s="51">
        <v>18.62</v>
      </c>
      <c r="G35" s="43">
        <f>F35*E35</f>
        <v>953.34400000000005</v>
      </c>
    </row>
    <row r="36" spans="1:7" x14ac:dyDescent="0.25">
      <c r="A36" s="18" t="s">
        <v>153</v>
      </c>
      <c r="B36" s="45" t="s">
        <v>137</v>
      </c>
      <c r="C36" s="23" t="s">
        <v>107</v>
      </c>
      <c r="D36" s="24" t="s">
        <v>1</v>
      </c>
      <c r="E36" s="25">
        <v>37.200000000000003</v>
      </c>
      <c r="F36" s="51">
        <v>18.86</v>
      </c>
      <c r="G36" s="43">
        <f>F36*E36</f>
        <v>701.59199999999998</v>
      </c>
    </row>
    <row r="37" spans="1:7" x14ac:dyDescent="0.25">
      <c r="A37" s="26"/>
      <c r="B37" s="28"/>
      <c r="C37" s="27"/>
      <c r="D37" s="28"/>
      <c r="E37" s="172" t="s">
        <v>23</v>
      </c>
      <c r="F37" s="173"/>
      <c r="G37" s="47">
        <f>SUM(G35:G36)</f>
        <v>1654.9360000000001</v>
      </c>
    </row>
    <row r="38" spans="1:7" ht="15.75" thickBot="1" x14ac:dyDescent="0.3">
      <c r="A38" s="2"/>
      <c r="B38" s="2"/>
      <c r="C38" s="36"/>
      <c r="D38" s="2"/>
      <c r="E38" s="48"/>
      <c r="F38" s="48"/>
      <c r="G38" s="49"/>
    </row>
    <row r="39" spans="1:7" ht="15.75" thickBot="1" x14ac:dyDescent="0.3">
      <c r="A39" s="10">
        <v>6</v>
      </c>
      <c r="B39" s="40"/>
      <c r="C39" s="33" t="s">
        <v>24</v>
      </c>
      <c r="D39" s="15"/>
      <c r="E39" s="16"/>
      <c r="F39" s="16"/>
      <c r="G39" s="41"/>
    </row>
    <row r="40" spans="1:7" x14ac:dyDescent="0.25">
      <c r="A40" s="52" t="s">
        <v>25</v>
      </c>
      <c r="B40" s="25" t="s">
        <v>82</v>
      </c>
      <c r="C40" s="142" t="s">
        <v>144</v>
      </c>
      <c r="D40" s="24" t="s">
        <v>27</v>
      </c>
      <c r="E40" s="25">
        <v>1</v>
      </c>
      <c r="F40" s="51">
        <v>261.39</v>
      </c>
      <c r="G40" s="53">
        <f t="shared" ref="G40:G47" si="0">F40*E40</f>
        <v>261.39</v>
      </c>
    </row>
    <row r="41" spans="1:7" x14ac:dyDescent="0.25">
      <c r="A41" s="52" t="s">
        <v>89</v>
      </c>
      <c r="B41" s="54" t="s">
        <v>87</v>
      </c>
      <c r="C41" s="142" t="s">
        <v>88</v>
      </c>
      <c r="D41" s="24" t="s">
        <v>1</v>
      </c>
      <c r="E41" s="25">
        <v>2.4</v>
      </c>
      <c r="F41" s="51">
        <v>300.57</v>
      </c>
      <c r="G41" s="53">
        <f t="shared" si="0"/>
        <v>721.36799999999994</v>
      </c>
    </row>
    <row r="42" spans="1:7" ht="15.75" customHeight="1" x14ac:dyDescent="0.25">
      <c r="A42" s="52" t="s">
        <v>90</v>
      </c>
      <c r="B42" s="54">
        <v>68052</v>
      </c>
      <c r="C42" s="142" t="s">
        <v>134</v>
      </c>
      <c r="D42" s="24" t="s">
        <v>1</v>
      </c>
      <c r="E42" s="25">
        <v>30</v>
      </c>
      <c r="F42" s="51">
        <v>283.05</v>
      </c>
      <c r="G42" s="53">
        <f t="shared" si="0"/>
        <v>8491.5</v>
      </c>
    </row>
    <row r="43" spans="1:7" x14ac:dyDescent="0.25">
      <c r="A43" s="52" t="s">
        <v>154</v>
      </c>
      <c r="B43" s="54">
        <v>68052</v>
      </c>
      <c r="C43" s="142" t="s">
        <v>104</v>
      </c>
      <c r="D43" s="24" t="s">
        <v>1</v>
      </c>
      <c r="E43" s="25">
        <v>36</v>
      </c>
      <c r="F43" s="51">
        <v>283.05</v>
      </c>
      <c r="G43" s="53">
        <f t="shared" si="0"/>
        <v>10189.800000000001</v>
      </c>
    </row>
    <row r="44" spans="1:7" x14ac:dyDescent="0.25">
      <c r="A44" s="52" t="s">
        <v>91</v>
      </c>
      <c r="B44" s="54">
        <v>72116</v>
      </c>
      <c r="C44" s="142" t="s">
        <v>84</v>
      </c>
      <c r="D44" s="24" t="s">
        <v>1</v>
      </c>
      <c r="E44" s="25">
        <v>30</v>
      </c>
      <c r="F44" s="51">
        <v>46.51</v>
      </c>
      <c r="G44" s="53">
        <f t="shared" si="0"/>
        <v>1395.3</v>
      </c>
    </row>
    <row r="45" spans="1:7" x14ac:dyDescent="0.25">
      <c r="A45" s="52" t="s">
        <v>92</v>
      </c>
      <c r="B45" s="54">
        <v>72117</v>
      </c>
      <c r="C45" s="142" t="s">
        <v>135</v>
      </c>
      <c r="D45" s="24" t="s">
        <v>1</v>
      </c>
      <c r="E45" s="25">
        <v>36</v>
      </c>
      <c r="F45" s="51">
        <v>59.41</v>
      </c>
      <c r="G45" s="53">
        <f t="shared" si="0"/>
        <v>2138.7599999999998</v>
      </c>
    </row>
    <row r="46" spans="1:7" x14ac:dyDescent="0.25">
      <c r="A46" s="52" t="s">
        <v>155</v>
      </c>
      <c r="B46" s="54" t="s">
        <v>85</v>
      </c>
      <c r="C46" s="142" t="s">
        <v>86</v>
      </c>
      <c r="D46" s="24" t="s">
        <v>1</v>
      </c>
      <c r="E46" s="25">
        <v>0</v>
      </c>
      <c r="F46" s="51">
        <v>172.51</v>
      </c>
      <c r="G46" s="53">
        <f t="shared" si="0"/>
        <v>0</v>
      </c>
    </row>
    <row r="47" spans="1:7" x14ac:dyDescent="0.25">
      <c r="A47" s="52" t="s">
        <v>156</v>
      </c>
      <c r="B47" s="54" t="s">
        <v>28</v>
      </c>
      <c r="C47" s="142" t="s">
        <v>83</v>
      </c>
      <c r="D47" s="24" t="s">
        <v>27</v>
      </c>
      <c r="E47" s="25">
        <v>1</v>
      </c>
      <c r="F47" s="51">
        <v>51.36</v>
      </c>
      <c r="G47" s="53">
        <f t="shared" si="0"/>
        <v>51.36</v>
      </c>
    </row>
    <row r="48" spans="1:7" x14ac:dyDescent="0.25">
      <c r="A48" s="26"/>
      <c r="B48" s="28"/>
      <c r="C48" s="27"/>
      <c r="D48" s="28"/>
      <c r="E48" s="172" t="s">
        <v>29</v>
      </c>
      <c r="F48" s="173"/>
      <c r="G48" s="47">
        <f>SUM(G40:G47)</f>
        <v>23249.477999999999</v>
      </c>
    </row>
    <row r="49" spans="1:7" ht="15.75" thickBot="1" x14ac:dyDescent="0.3">
      <c r="A49" s="2"/>
      <c r="B49" s="2"/>
      <c r="C49" s="36"/>
      <c r="D49" s="2"/>
      <c r="E49" s="48"/>
      <c r="F49" s="48"/>
      <c r="G49" s="49"/>
    </row>
    <row r="50" spans="1:7" ht="15.75" thickBot="1" x14ac:dyDescent="0.3">
      <c r="A50" s="10">
        <v>7</v>
      </c>
      <c r="B50" s="40"/>
      <c r="C50" s="33" t="s">
        <v>30</v>
      </c>
      <c r="D50" s="15"/>
      <c r="E50" s="16"/>
      <c r="F50" s="16"/>
      <c r="G50" s="41"/>
    </row>
    <row r="51" spans="1:7" x14ac:dyDescent="0.25">
      <c r="A51" s="18" t="s">
        <v>26</v>
      </c>
      <c r="B51" s="54">
        <v>84659</v>
      </c>
      <c r="C51" s="144" t="s">
        <v>174</v>
      </c>
      <c r="D51" s="24" t="s">
        <v>1</v>
      </c>
      <c r="E51" s="25">
        <v>10.5</v>
      </c>
      <c r="F51" s="42">
        <v>8.7899999999999991</v>
      </c>
      <c r="G51" s="43">
        <f>F51*E51</f>
        <v>92.294999999999987</v>
      </c>
    </row>
    <row r="52" spans="1:7" x14ac:dyDescent="0.25">
      <c r="A52" s="26"/>
      <c r="B52" s="28"/>
      <c r="C52" s="27"/>
      <c r="D52" s="28"/>
      <c r="E52" s="172" t="s">
        <v>31</v>
      </c>
      <c r="F52" s="173"/>
      <c r="G52" s="47">
        <f>SUM(G51:G51)</f>
        <v>92.294999999999987</v>
      </c>
    </row>
    <row r="53" spans="1:7" ht="15.75" thickBot="1" x14ac:dyDescent="0.3">
      <c r="A53" s="2"/>
      <c r="B53" s="2"/>
      <c r="C53" s="36"/>
      <c r="D53" s="2"/>
      <c r="E53" s="48"/>
      <c r="F53" s="48"/>
      <c r="G53" s="49"/>
    </row>
    <row r="54" spans="1:7" ht="15.75" thickBot="1" x14ac:dyDescent="0.3">
      <c r="A54" s="10">
        <v>8</v>
      </c>
      <c r="B54" s="40"/>
      <c r="C54" s="33" t="s">
        <v>32</v>
      </c>
      <c r="D54" s="15"/>
      <c r="E54" s="16"/>
      <c r="F54" s="16"/>
      <c r="G54" s="41"/>
    </row>
    <row r="55" spans="1:7" ht="22.5" x14ac:dyDescent="0.25">
      <c r="A55" s="18" t="s">
        <v>157</v>
      </c>
      <c r="B55" s="54" t="s">
        <v>97</v>
      </c>
      <c r="C55" s="142" t="s">
        <v>98</v>
      </c>
      <c r="D55" s="24" t="s">
        <v>27</v>
      </c>
      <c r="E55" s="25">
        <v>4</v>
      </c>
      <c r="F55" s="51">
        <v>251.54</v>
      </c>
      <c r="G55" s="43">
        <f t="shared" ref="G55:G62" si="1">F55*E55</f>
        <v>1006.16</v>
      </c>
    </row>
    <row r="56" spans="1:7" ht="33.75" x14ac:dyDescent="0.25">
      <c r="A56" s="18" t="s">
        <v>158</v>
      </c>
      <c r="B56" s="54" t="s">
        <v>168</v>
      </c>
      <c r="C56" s="142" t="s">
        <v>169</v>
      </c>
      <c r="D56" s="24" t="s">
        <v>27</v>
      </c>
      <c r="E56" s="25">
        <v>4</v>
      </c>
      <c r="F56" s="51">
        <v>237.83</v>
      </c>
      <c r="G56" s="43">
        <f t="shared" si="1"/>
        <v>951.32</v>
      </c>
    </row>
    <row r="57" spans="1:7" ht="22.5" x14ac:dyDescent="0.25">
      <c r="A57" s="18" t="s">
        <v>159</v>
      </c>
      <c r="B57" s="54" t="s">
        <v>166</v>
      </c>
      <c r="C57" s="142" t="s">
        <v>165</v>
      </c>
      <c r="D57" s="24" t="s">
        <v>35</v>
      </c>
      <c r="E57" s="25">
        <v>3</v>
      </c>
      <c r="F57" s="51">
        <v>127.78</v>
      </c>
      <c r="G57" s="43">
        <f t="shared" si="1"/>
        <v>383.34000000000003</v>
      </c>
    </row>
    <row r="58" spans="1:7" x14ac:dyDescent="0.25">
      <c r="A58" s="18" t="s">
        <v>160</v>
      </c>
      <c r="B58" s="54" t="s">
        <v>99</v>
      </c>
      <c r="C58" s="142" t="s">
        <v>100</v>
      </c>
      <c r="D58" s="24" t="s">
        <v>27</v>
      </c>
      <c r="E58" s="25">
        <v>2</v>
      </c>
      <c r="F58" s="51">
        <v>26.62</v>
      </c>
      <c r="G58" s="43">
        <f t="shared" si="1"/>
        <v>53.24</v>
      </c>
    </row>
    <row r="59" spans="1:7" ht="15" customHeight="1" x14ac:dyDescent="0.25">
      <c r="A59" s="18" t="s">
        <v>161</v>
      </c>
      <c r="B59" s="54" t="s">
        <v>102</v>
      </c>
      <c r="C59" s="142" t="s">
        <v>101</v>
      </c>
      <c r="D59" s="24" t="s">
        <v>27</v>
      </c>
      <c r="E59" s="25">
        <v>2</v>
      </c>
      <c r="F59" s="51">
        <v>29.44</v>
      </c>
      <c r="G59" s="43">
        <f t="shared" si="1"/>
        <v>58.88</v>
      </c>
    </row>
    <row r="60" spans="1:7" ht="15" customHeight="1" x14ac:dyDescent="0.25">
      <c r="A60" s="18" t="s">
        <v>162</v>
      </c>
      <c r="B60" s="143">
        <v>11698</v>
      </c>
      <c r="C60" s="142" t="s">
        <v>103</v>
      </c>
      <c r="D60" s="24" t="s">
        <v>35</v>
      </c>
      <c r="E60" s="25">
        <v>3</v>
      </c>
      <c r="F60" s="51">
        <v>435.57</v>
      </c>
      <c r="G60" s="43">
        <f t="shared" si="1"/>
        <v>1306.71</v>
      </c>
    </row>
    <row r="61" spans="1:7" x14ac:dyDescent="0.25">
      <c r="A61" s="18" t="s">
        <v>163</v>
      </c>
      <c r="B61" s="54">
        <v>72438</v>
      </c>
      <c r="C61" s="142" t="s">
        <v>167</v>
      </c>
      <c r="D61" s="24" t="s">
        <v>170</v>
      </c>
      <c r="E61" s="25">
        <v>19</v>
      </c>
      <c r="F61" s="51">
        <v>38</v>
      </c>
      <c r="G61" s="43">
        <f t="shared" si="1"/>
        <v>722</v>
      </c>
    </row>
    <row r="62" spans="1:7" ht="22.5" x14ac:dyDescent="0.25">
      <c r="A62" s="18" t="s">
        <v>164</v>
      </c>
      <c r="B62" s="54">
        <v>72135</v>
      </c>
      <c r="C62" s="142" t="s">
        <v>93</v>
      </c>
      <c r="D62" s="24" t="s">
        <v>35</v>
      </c>
      <c r="E62" s="25">
        <v>18</v>
      </c>
      <c r="F62" s="51">
        <v>2.87</v>
      </c>
      <c r="G62" s="43">
        <f t="shared" si="1"/>
        <v>51.660000000000004</v>
      </c>
    </row>
    <row r="63" spans="1:7" x14ac:dyDescent="0.25">
      <c r="A63" s="26"/>
      <c r="B63" s="28"/>
      <c r="C63" s="27"/>
      <c r="D63" s="28"/>
      <c r="E63" s="172" t="s">
        <v>37</v>
      </c>
      <c r="F63" s="173"/>
      <c r="G63" s="47">
        <f>SUM(G55:G62)</f>
        <v>4533.3099999999995</v>
      </c>
    </row>
    <row r="64" spans="1:7" ht="15.75" thickBot="1" x14ac:dyDescent="0.3">
      <c r="A64" s="18"/>
      <c r="B64" s="18"/>
      <c r="C64" s="23"/>
      <c r="D64" s="24"/>
      <c r="E64" s="25"/>
      <c r="F64" s="25"/>
      <c r="G64" s="55"/>
    </row>
    <row r="65" spans="1:7" ht="15.75" thickBot="1" x14ac:dyDescent="0.3">
      <c r="A65" s="10">
        <v>9</v>
      </c>
      <c r="B65" s="40"/>
      <c r="C65" s="33" t="s">
        <v>38</v>
      </c>
      <c r="D65" s="15"/>
      <c r="E65" s="16"/>
      <c r="F65" s="16"/>
      <c r="G65" s="41"/>
    </row>
    <row r="66" spans="1:7" ht="25.5" x14ac:dyDescent="0.25">
      <c r="A66" s="18" t="s">
        <v>33</v>
      </c>
      <c r="B66" s="54" t="s">
        <v>39</v>
      </c>
      <c r="C66" s="23" t="s">
        <v>171</v>
      </c>
      <c r="D66" s="24" t="s">
        <v>27</v>
      </c>
      <c r="E66" s="25">
        <v>17</v>
      </c>
      <c r="F66" s="53">
        <v>35</v>
      </c>
      <c r="G66" s="43">
        <f t="shared" ref="G66:G67" si="2">F66*E66</f>
        <v>595</v>
      </c>
    </row>
    <row r="67" spans="1:7" x14ac:dyDescent="0.25">
      <c r="A67" s="18" t="s">
        <v>36</v>
      </c>
      <c r="B67" s="54" t="s">
        <v>41</v>
      </c>
      <c r="C67" s="23" t="s">
        <v>40</v>
      </c>
      <c r="D67" s="24" t="s">
        <v>34</v>
      </c>
      <c r="E67" s="25">
        <v>1</v>
      </c>
      <c r="F67" s="53">
        <v>105.58</v>
      </c>
      <c r="G67" s="43">
        <f t="shared" si="2"/>
        <v>105.58</v>
      </c>
    </row>
    <row r="68" spans="1:7" x14ac:dyDescent="0.25">
      <c r="A68" s="26"/>
      <c r="B68" s="28"/>
      <c r="C68" s="27"/>
      <c r="D68" s="28"/>
      <c r="E68" s="172" t="s">
        <v>42</v>
      </c>
      <c r="F68" s="173"/>
      <c r="G68" s="47">
        <f>SUM(G66:G67)</f>
        <v>700.58</v>
      </c>
    </row>
    <row r="69" spans="1:7" ht="15.75" thickBot="1" x14ac:dyDescent="0.3">
      <c r="A69" s="2"/>
      <c r="B69" s="2"/>
      <c r="C69" s="36"/>
      <c r="D69" s="2"/>
      <c r="E69" s="48"/>
      <c r="F69" s="48"/>
      <c r="G69" s="49"/>
    </row>
    <row r="70" spans="1:7" ht="15.75" thickBot="1" x14ac:dyDescent="0.3">
      <c r="A70" s="10">
        <v>10</v>
      </c>
      <c r="B70" s="40"/>
      <c r="C70" s="33" t="s">
        <v>43</v>
      </c>
      <c r="D70" s="15"/>
      <c r="E70" s="16"/>
      <c r="F70" s="16"/>
      <c r="G70" s="41"/>
    </row>
    <row r="71" spans="1:7" x14ac:dyDescent="0.25">
      <c r="A71" s="52" t="s">
        <v>44</v>
      </c>
      <c r="B71" s="56" t="s">
        <v>46</v>
      </c>
      <c r="C71" s="23" t="s">
        <v>45</v>
      </c>
      <c r="D71" s="24" t="s">
        <v>27</v>
      </c>
      <c r="E71" s="25">
        <v>2</v>
      </c>
      <c r="F71" s="57">
        <v>35</v>
      </c>
      <c r="G71" s="53">
        <f t="shared" ref="G71:G77" si="3">F71*E71</f>
        <v>70</v>
      </c>
    </row>
    <row r="72" spans="1:7" x14ac:dyDescent="0.25">
      <c r="A72" s="52" t="s">
        <v>47</v>
      </c>
      <c r="B72" s="56" t="s">
        <v>49</v>
      </c>
      <c r="C72" s="23" t="s">
        <v>48</v>
      </c>
      <c r="D72" s="24" t="s">
        <v>27</v>
      </c>
      <c r="E72" s="25">
        <v>4</v>
      </c>
      <c r="F72" s="57">
        <v>25.14</v>
      </c>
      <c r="G72" s="53">
        <f t="shared" si="3"/>
        <v>100.56</v>
      </c>
    </row>
    <row r="73" spans="1:7" ht="24" x14ac:dyDescent="0.25">
      <c r="A73" s="52" t="s">
        <v>50</v>
      </c>
      <c r="B73" s="56" t="s">
        <v>172</v>
      </c>
      <c r="C73" s="144" t="s">
        <v>173</v>
      </c>
      <c r="D73" s="24" t="s">
        <v>27</v>
      </c>
      <c r="E73" s="25">
        <v>4</v>
      </c>
      <c r="F73" s="57">
        <v>85.2</v>
      </c>
      <c r="G73" s="53">
        <f t="shared" si="3"/>
        <v>340.8</v>
      </c>
    </row>
    <row r="74" spans="1:7" x14ac:dyDescent="0.25">
      <c r="A74" s="52" t="s">
        <v>51</v>
      </c>
      <c r="B74" s="56">
        <v>72335</v>
      </c>
      <c r="C74" s="23" t="s">
        <v>52</v>
      </c>
      <c r="D74" s="24" t="s">
        <v>27</v>
      </c>
      <c r="E74" s="25">
        <v>2</v>
      </c>
      <c r="F74" s="57">
        <v>2.46</v>
      </c>
      <c r="G74" s="53">
        <f t="shared" si="3"/>
        <v>4.92</v>
      </c>
    </row>
    <row r="75" spans="1:7" x14ac:dyDescent="0.25">
      <c r="A75" s="52" t="s">
        <v>53</v>
      </c>
      <c r="B75" s="56">
        <v>74114</v>
      </c>
      <c r="C75" s="23" t="s">
        <v>54</v>
      </c>
      <c r="D75" s="24" t="s">
        <v>27</v>
      </c>
      <c r="E75" s="25">
        <v>2</v>
      </c>
      <c r="F75" s="57">
        <v>35</v>
      </c>
      <c r="G75" s="53">
        <f t="shared" si="3"/>
        <v>70</v>
      </c>
    </row>
    <row r="76" spans="1:7" x14ac:dyDescent="0.25">
      <c r="A76" s="52" t="s">
        <v>55</v>
      </c>
      <c r="B76" s="56">
        <v>9535</v>
      </c>
      <c r="C76" s="23" t="s">
        <v>56</v>
      </c>
      <c r="D76" s="24" t="s">
        <v>27</v>
      </c>
      <c r="E76" s="25">
        <v>1</v>
      </c>
      <c r="F76" s="57">
        <v>29.74</v>
      </c>
      <c r="G76" s="53">
        <f t="shared" si="3"/>
        <v>29.74</v>
      </c>
    </row>
    <row r="77" spans="1:7" x14ac:dyDescent="0.25">
      <c r="A77" s="52" t="s">
        <v>57</v>
      </c>
      <c r="B77" s="56">
        <v>1296</v>
      </c>
      <c r="C77" s="23" t="s">
        <v>58</v>
      </c>
      <c r="D77" s="24" t="s">
        <v>27</v>
      </c>
      <c r="E77" s="25">
        <v>2</v>
      </c>
      <c r="F77" s="57">
        <v>2.08</v>
      </c>
      <c r="G77" s="53">
        <f t="shared" si="3"/>
        <v>4.16</v>
      </c>
    </row>
    <row r="78" spans="1:7" x14ac:dyDescent="0.25">
      <c r="A78" s="26"/>
      <c r="B78" s="28"/>
      <c r="C78" s="27"/>
      <c r="D78" s="28"/>
      <c r="E78" s="172" t="s">
        <v>59</v>
      </c>
      <c r="F78" s="173"/>
      <c r="G78" s="47">
        <f>SUM(G71:G77)</f>
        <v>620.17999999999995</v>
      </c>
    </row>
    <row r="79" spans="1:7" ht="15.75" thickBot="1" x14ac:dyDescent="0.3">
      <c r="A79" s="2"/>
      <c r="B79" s="2"/>
      <c r="C79" s="36"/>
      <c r="D79" s="2"/>
      <c r="E79" s="152"/>
      <c r="F79" s="59"/>
      <c r="G79" s="153"/>
    </row>
    <row r="80" spans="1:7" ht="15.75" thickBot="1" x14ac:dyDescent="0.3">
      <c r="A80" s="10">
        <v>11</v>
      </c>
      <c r="B80" s="40"/>
      <c r="C80" s="33" t="s">
        <v>181</v>
      </c>
      <c r="D80" s="15"/>
      <c r="E80" s="16"/>
      <c r="F80" s="16"/>
      <c r="G80" s="41"/>
    </row>
    <row r="81" spans="1:7" x14ac:dyDescent="0.25">
      <c r="A81" s="52" t="s">
        <v>179</v>
      </c>
      <c r="B81" s="56">
        <v>9537</v>
      </c>
      <c r="C81" s="144" t="s">
        <v>182</v>
      </c>
      <c r="D81" s="24" t="s">
        <v>27</v>
      </c>
      <c r="E81" s="25">
        <v>80</v>
      </c>
      <c r="F81" s="57">
        <v>1.34</v>
      </c>
      <c r="G81" s="53">
        <f t="shared" ref="G81" si="4">F81*E81</f>
        <v>107.2</v>
      </c>
    </row>
    <row r="82" spans="1:7" x14ac:dyDescent="0.25">
      <c r="A82" s="26"/>
      <c r="B82" s="28"/>
      <c r="C82" s="27"/>
      <c r="D82" s="28"/>
      <c r="E82" s="172" t="s">
        <v>180</v>
      </c>
      <c r="F82" s="173"/>
      <c r="G82" s="47">
        <f>SUM(G81)</f>
        <v>107.2</v>
      </c>
    </row>
    <row r="83" spans="1:7" x14ac:dyDescent="0.25">
      <c r="A83" s="30"/>
      <c r="B83" s="30"/>
      <c r="C83" s="31"/>
      <c r="D83" s="30"/>
      <c r="E83" s="58"/>
      <c r="F83" s="59"/>
      <c r="G83" s="60"/>
    </row>
    <row r="84" spans="1:7" ht="15.75" thickBot="1" x14ac:dyDescent="0.3">
      <c r="A84" s="61"/>
      <c r="B84" s="61"/>
      <c r="C84" s="61"/>
      <c r="D84" s="61"/>
      <c r="E84" s="62"/>
      <c r="F84" s="62"/>
      <c r="G84" s="62"/>
    </row>
    <row r="85" spans="1:7" ht="16.5" thickBot="1" x14ac:dyDescent="0.3">
      <c r="A85" s="174" t="s">
        <v>94</v>
      </c>
      <c r="B85" s="175"/>
      <c r="C85" s="176"/>
      <c r="D85" s="176"/>
      <c r="E85" s="176"/>
      <c r="F85" s="177"/>
      <c r="G85" s="63">
        <f>SUM(G16+G20+G24+G32+G37+G48+G52+G63+G68+G78+G82)</f>
        <v>38365.852799999993</v>
      </c>
    </row>
    <row r="86" spans="1:7" ht="16.5" thickBot="1" x14ac:dyDescent="0.3">
      <c r="A86" s="166" t="s">
        <v>95</v>
      </c>
      <c r="B86" s="167"/>
      <c r="C86" s="168"/>
      <c r="D86" s="168"/>
      <c r="E86" s="168"/>
      <c r="F86" s="169"/>
      <c r="G86" s="64">
        <f>SUM(G85)*1.255</f>
        <v>48149.145263999984</v>
      </c>
    </row>
    <row r="87" spans="1:7" x14ac:dyDescent="0.25">
      <c r="A87" s="65"/>
      <c r="B87" s="65"/>
      <c r="C87" s="66"/>
      <c r="D87" s="66"/>
      <c r="E87" s="66"/>
      <c r="F87" s="66"/>
      <c r="G87" s="67"/>
    </row>
    <row r="88" spans="1:7" ht="15.75" thickBot="1" x14ac:dyDescent="0.3">
      <c r="A88" s="68"/>
      <c r="B88" s="68"/>
      <c r="C88" s="68"/>
      <c r="D88" s="68"/>
      <c r="E88" s="69"/>
      <c r="F88" s="69"/>
      <c r="G88" s="69"/>
    </row>
    <row r="89" spans="1:7" x14ac:dyDescent="0.25">
      <c r="A89" s="70"/>
      <c r="B89" s="71"/>
      <c r="C89" s="71"/>
      <c r="D89" s="71"/>
      <c r="E89" s="72"/>
      <c r="F89" s="72"/>
      <c r="G89" s="73"/>
    </row>
    <row r="90" spans="1:7" x14ac:dyDescent="0.25">
      <c r="A90" s="74"/>
      <c r="B90" s="61"/>
      <c r="C90" s="61"/>
      <c r="D90" s="61"/>
      <c r="E90" s="62"/>
      <c r="F90" s="75"/>
      <c r="G90" s="76"/>
    </row>
    <row r="91" spans="1:7" x14ac:dyDescent="0.25">
      <c r="A91" s="74"/>
      <c r="B91" s="61"/>
      <c r="C91" s="75"/>
      <c r="D91" s="75"/>
      <c r="E91" s="75"/>
      <c r="F91" s="75"/>
      <c r="G91" s="76"/>
    </row>
    <row r="92" spans="1:7" x14ac:dyDescent="0.25">
      <c r="A92" s="74"/>
      <c r="B92" s="61"/>
      <c r="C92" s="77" t="s">
        <v>60</v>
      </c>
      <c r="E92" s="170" t="s">
        <v>61</v>
      </c>
      <c r="F92" s="170"/>
      <c r="G92" s="76"/>
    </row>
    <row r="93" spans="1:7" x14ac:dyDescent="0.25">
      <c r="A93" s="74"/>
      <c r="B93" s="61"/>
      <c r="C93" s="78" t="s">
        <v>62</v>
      </c>
      <c r="E93" s="171" t="s">
        <v>63</v>
      </c>
      <c r="F93" s="171"/>
      <c r="G93" s="76"/>
    </row>
    <row r="94" spans="1:7" ht="15.75" thickBot="1" x14ac:dyDescent="0.3">
      <c r="A94" s="79"/>
      <c r="B94" s="80"/>
      <c r="C94" s="80"/>
      <c r="D94" s="80"/>
      <c r="E94" s="81"/>
      <c r="F94" s="82"/>
      <c r="G94" s="83"/>
    </row>
  </sheetData>
  <mergeCells count="23">
    <mergeCell ref="A1:G1"/>
    <mergeCell ref="E37:F37"/>
    <mergeCell ref="A3:G3"/>
    <mergeCell ref="A9:G9"/>
    <mergeCell ref="A12:G12"/>
    <mergeCell ref="E16:F16"/>
    <mergeCell ref="E20:F20"/>
    <mergeCell ref="E24:F24"/>
    <mergeCell ref="E32:F32"/>
    <mergeCell ref="A6:C6"/>
    <mergeCell ref="A4:G4"/>
    <mergeCell ref="A5:G5"/>
    <mergeCell ref="D7:E7"/>
    <mergeCell ref="A86:F86"/>
    <mergeCell ref="E92:F92"/>
    <mergeCell ref="E93:F93"/>
    <mergeCell ref="E48:F48"/>
    <mergeCell ref="E52:F52"/>
    <mergeCell ref="E63:F63"/>
    <mergeCell ref="E68:F68"/>
    <mergeCell ref="E78:F78"/>
    <mergeCell ref="A85:F85"/>
    <mergeCell ref="E82:F8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90" zoomScaleNormal="90" workbookViewId="0">
      <selection activeCell="F29" sqref="A1:I29"/>
    </sheetView>
  </sheetViews>
  <sheetFormatPr defaultRowHeight="15" x14ac:dyDescent="0.25"/>
  <cols>
    <col min="2" max="2" width="50.140625" customWidth="1"/>
    <col min="3" max="3" width="19.5703125" customWidth="1"/>
  </cols>
  <sheetData>
    <row r="1" spans="1:9" ht="15.75" customHeight="1" thickBot="1" x14ac:dyDescent="0.3">
      <c r="A1" s="198" t="s">
        <v>186</v>
      </c>
      <c r="B1" s="199"/>
      <c r="C1" s="199"/>
      <c r="D1" s="199"/>
      <c r="E1" s="199"/>
      <c r="F1" s="199"/>
      <c r="G1" s="199"/>
      <c r="H1" s="199"/>
      <c r="I1" s="200"/>
    </row>
    <row r="2" spans="1:9" x14ac:dyDescent="0.25">
      <c r="A2" s="201" t="s">
        <v>177</v>
      </c>
      <c r="B2" s="202"/>
      <c r="C2" s="202"/>
      <c r="D2" s="202"/>
      <c r="E2" s="202"/>
      <c r="F2" s="202"/>
      <c r="G2" s="202"/>
      <c r="H2" s="202"/>
      <c r="I2" s="203"/>
    </row>
    <row r="3" spans="1:9" ht="15.75" thickBot="1" x14ac:dyDescent="0.3">
      <c r="A3" s="204" t="s">
        <v>73</v>
      </c>
      <c r="B3" s="205"/>
      <c r="C3" s="205"/>
      <c r="D3" s="205"/>
      <c r="E3" s="205"/>
      <c r="F3" s="205"/>
      <c r="G3" s="205"/>
      <c r="H3" s="205"/>
      <c r="I3" s="206"/>
    </row>
    <row r="4" spans="1:9" x14ac:dyDescent="0.25">
      <c r="A4" s="86"/>
      <c r="B4" s="86"/>
      <c r="C4" s="86"/>
      <c r="D4" s="89"/>
      <c r="E4" s="90"/>
      <c r="F4" s="86"/>
      <c r="G4" s="91"/>
      <c r="H4" s="86"/>
      <c r="I4" s="86"/>
    </row>
    <row r="5" spans="1:9" ht="18.75" thickBot="1" x14ac:dyDescent="0.3">
      <c r="A5" s="210" t="s">
        <v>64</v>
      </c>
      <c r="B5" s="210"/>
      <c r="C5" s="210"/>
      <c r="D5" s="210"/>
      <c r="E5" s="210"/>
      <c r="F5" s="210"/>
      <c r="G5" s="210"/>
      <c r="H5" s="210"/>
      <c r="I5" s="210"/>
    </row>
    <row r="6" spans="1:9" ht="15" customHeight="1" x14ac:dyDescent="0.25">
      <c r="A6" s="92"/>
      <c r="B6" s="211" t="s">
        <v>65</v>
      </c>
      <c r="C6" s="214" t="s">
        <v>183</v>
      </c>
      <c r="D6" s="93"/>
      <c r="E6" s="94"/>
      <c r="F6" s="95"/>
      <c r="G6" s="95"/>
      <c r="H6" s="95"/>
      <c r="I6" s="154"/>
    </row>
    <row r="7" spans="1:9" x14ac:dyDescent="0.25">
      <c r="A7" s="96" t="s">
        <v>4</v>
      </c>
      <c r="B7" s="212"/>
      <c r="C7" s="215"/>
      <c r="D7" s="97" t="s">
        <v>66</v>
      </c>
      <c r="E7" s="98" t="s">
        <v>67</v>
      </c>
      <c r="F7" s="99" t="s">
        <v>68</v>
      </c>
      <c r="G7" s="100">
        <v>1</v>
      </c>
      <c r="H7" s="99" t="s">
        <v>69</v>
      </c>
      <c r="I7" s="101">
        <f>IF(G21&lt;99,G7+1," ")</f>
        <v>2</v>
      </c>
    </row>
    <row r="8" spans="1:9" x14ac:dyDescent="0.25">
      <c r="A8" s="96"/>
      <c r="B8" s="213"/>
      <c r="C8" s="216"/>
      <c r="D8" s="102" t="s">
        <v>70</v>
      </c>
      <c r="E8" s="98" t="s">
        <v>70</v>
      </c>
      <c r="F8" s="103" t="s">
        <v>71</v>
      </c>
      <c r="G8" s="103" t="s">
        <v>72</v>
      </c>
      <c r="H8" s="103" t="s">
        <v>71</v>
      </c>
      <c r="I8" s="104" t="s">
        <v>72</v>
      </c>
    </row>
    <row r="9" spans="1:9" x14ac:dyDescent="0.25">
      <c r="A9" s="105">
        <v>1</v>
      </c>
      <c r="B9" s="150" t="s">
        <v>10</v>
      </c>
      <c r="C9" s="106">
        <f>SUM(ORÇMTO!G16)*1.255</f>
        <v>422.50829999999991</v>
      </c>
      <c r="D9" s="107">
        <f>SUM(C9*100/C21)</f>
        <v>0.8774990660444798</v>
      </c>
      <c r="E9" s="108"/>
      <c r="F9" s="109">
        <v>100</v>
      </c>
      <c r="G9" s="110">
        <f>E9+F9</f>
        <v>100</v>
      </c>
      <c r="H9" s="109">
        <v>0</v>
      </c>
      <c r="I9" s="111">
        <f>G9+H9</f>
        <v>100</v>
      </c>
    </row>
    <row r="10" spans="1:9" x14ac:dyDescent="0.25">
      <c r="A10" s="105">
        <v>2</v>
      </c>
      <c r="B10" s="150" t="s">
        <v>77</v>
      </c>
      <c r="C10" s="106">
        <f>SUM(ORÇMTO!G20)*1.255</f>
        <v>1283.865</v>
      </c>
      <c r="D10" s="107">
        <f>SUM(C10*100/C21)</f>
        <v>2.6664336261020112</v>
      </c>
      <c r="E10" s="108"/>
      <c r="F10" s="109">
        <v>50</v>
      </c>
      <c r="G10" s="110">
        <f t="shared" ref="G10:G19" si="0">E10+F10</f>
        <v>50</v>
      </c>
      <c r="H10" s="109">
        <v>50</v>
      </c>
      <c r="I10" s="111">
        <f t="shared" ref="I10:I19" si="1">G10+H10</f>
        <v>100</v>
      </c>
    </row>
    <row r="11" spans="1:9" x14ac:dyDescent="0.25">
      <c r="A11" s="105">
        <v>3</v>
      </c>
      <c r="B11" s="150" t="s">
        <v>178</v>
      </c>
      <c r="C11" s="106">
        <f>SUM(ORÇMTO!G24)*1.255</f>
        <v>2097.9423360000001</v>
      </c>
      <c r="D11" s="107">
        <f>SUM(C11*100/C21)</f>
        <v>4.3571746175286377</v>
      </c>
      <c r="E11" s="108"/>
      <c r="F11" s="109"/>
      <c r="G11" s="110">
        <f t="shared" si="0"/>
        <v>0</v>
      </c>
      <c r="H11" s="109">
        <v>100</v>
      </c>
      <c r="I11" s="111">
        <f t="shared" si="1"/>
        <v>100</v>
      </c>
    </row>
    <row r="12" spans="1:9" x14ac:dyDescent="0.25">
      <c r="A12" s="105">
        <v>4</v>
      </c>
      <c r="B12" s="150" t="s">
        <v>17</v>
      </c>
      <c r="C12" s="106">
        <f>SUM(ORÇMTO!G32)*1.255</f>
        <v>5492.5659829999995</v>
      </c>
      <c r="D12" s="107">
        <f>SUM(C12*100/C21)</f>
        <v>11.407400801996507</v>
      </c>
      <c r="E12" s="108"/>
      <c r="F12" s="109">
        <v>100</v>
      </c>
      <c r="G12" s="110">
        <f t="shared" si="0"/>
        <v>100</v>
      </c>
      <c r="H12" s="109"/>
      <c r="I12" s="111">
        <f t="shared" si="1"/>
        <v>100</v>
      </c>
    </row>
    <row r="13" spans="1:9" x14ac:dyDescent="0.25">
      <c r="A13" s="105">
        <v>5</v>
      </c>
      <c r="B13" s="150" t="s">
        <v>105</v>
      </c>
      <c r="C13" s="106">
        <f>SUM(ORÇMTO!G37)*1.255</f>
        <v>2076.9446800000001</v>
      </c>
      <c r="D13" s="107">
        <f>SUM(C13*100/C21)</f>
        <v>4.3135650043467821</v>
      </c>
      <c r="E13" s="108"/>
      <c r="F13" s="109">
        <v>50</v>
      </c>
      <c r="G13" s="110">
        <f t="shared" si="0"/>
        <v>50</v>
      </c>
      <c r="H13" s="109">
        <v>50</v>
      </c>
      <c r="I13" s="111">
        <f t="shared" si="1"/>
        <v>100</v>
      </c>
    </row>
    <row r="14" spans="1:9" x14ac:dyDescent="0.25">
      <c r="A14" s="105">
        <v>6</v>
      </c>
      <c r="B14" s="150" t="s">
        <v>24</v>
      </c>
      <c r="C14" s="106">
        <f>SUM(ORÇMTO!G48)*1.255</f>
        <v>29178.094889999997</v>
      </c>
      <c r="D14" s="107">
        <f>SUM(C14*100/C21)</f>
        <v>60.599403644691037</v>
      </c>
      <c r="E14" s="108"/>
      <c r="F14" s="109">
        <v>50</v>
      </c>
      <c r="G14" s="110">
        <f t="shared" si="0"/>
        <v>50</v>
      </c>
      <c r="H14" s="109">
        <v>50</v>
      </c>
      <c r="I14" s="111">
        <f t="shared" si="1"/>
        <v>100</v>
      </c>
    </row>
    <row r="15" spans="1:9" x14ac:dyDescent="0.25">
      <c r="A15" s="105">
        <v>7</v>
      </c>
      <c r="B15" s="150" t="s">
        <v>30</v>
      </c>
      <c r="C15" s="106">
        <f>SUM(ORÇMTO!G52)*1.255</f>
        <v>115.83022499999997</v>
      </c>
      <c r="D15" s="107">
        <f>SUM(C15*100/C21)</f>
        <v>0.24056548535785441</v>
      </c>
      <c r="E15" s="108"/>
      <c r="F15" s="109"/>
      <c r="G15" s="110">
        <f t="shared" si="0"/>
        <v>0</v>
      </c>
      <c r="H15" s="109">
        <v>100</v>
      </c>
      <c r="I15" s="111">
        <f t="shared" si="1"/>
        <v>100</v>
      </c>
    </row>
    <row r="16" spans="1:9" x14ac:dyDescent="0.25">
      <c r="A16" s="105">
        <v>8</v>
      </c>
      <c r="B16" s="151" t="s">
        <v>32</v>
      </c>
      <c r="C16" s="106">
        <f>SUM(ORÇMTO!G63)*1.255</f>
        <v>5689.3040499999988</v>
      </c>
      <c r="D16" s="107">
        <f>SUM(C16*100/C21)</f>
        <v>11.816002171597759</v>
      </c>
      <c r="E16" s="108"/>
      <c r="F16" s="109">
        <v>50</v>
      </c>
      <c r="G16" s="110">
        <f t="shared" si="0"/>
        <v>50</v>
      </c>
      <c r="H16" s="109">
        <v>50</v>
      </c>
      <c r="I16" s="111">
        <f t="shared" si="1"/>
        <v>100</v>
      </c>
    </row>
    <row r="17" spans="1:9" x14ac:dyDescent="0.25">
      <c r="A17" s="105">
        <v>9</v>
      </c>
      <c r="B17" s="151" t="s">
        <v>38</v>
      </c>
      <c r="C17" s="106">
        <f>SUM(ORÇMTO!G68)*1.255</f>
        <v>879.22789999999998</v>
      </c>
      <c r="D17" s="107">
        <f>SUM(C17*100/C21)</f>
        <v>1.8260508990953539</v>
      </c>
      <c r="E17" s="108"/>
      <c r="F17" s="109">
        <v>50</v>
      </c>
      <c r="G17" s="110">
        <f t="shared" si="0"/>
        <v>50</v>
      </c>
      <c r="H17" s="109">
        <v>50</v>
      </c>
      <c r="I17" s="111">
        <f t="shared" si="1"/>
        <v>100</v>
      </c>
    </row>
    <row r="18" spans="1:9" x14ac:dyDescent="0.25">
      <c r="A18" s="105">
        <v>10</v>
      </c>
      <c r="B18" s="150" t="s">
        <v>43</v>
      </c>
      <c r="C18" s="106">
        <f>SUM(ORÇMTO!G78)*1.255</f>
        <v>778.32589999999982</v>
      </c>
      <c r="D18" s="107">
        <f>SUM(C18*100/C21)</f>
        <v>1.6164895466627027</v>
      </c>
      <c r="E18" s="108"/>
      <c r="F18" s="109">
        <v>50</v>
      </c>
      <c r="G18" s="110">
        <f t="shared" si="0"/>
        <v>50</v>
      </c>
      <c r="H18" s="109">
        <v>50</v>
      </c>
      <c r="I18" s="111">
        <f t="shared" si="1"/>
        <v>100</v>
      </c>
    </row>
    <row r="19" spans="1:9" ht="15.75" thickBot="1" x14ac:dyDescent="0.3">
      <c r="A19" s="155">
        <v>11</v>
      </c>
      <c r="B19" s="156" t="s">
        <v>181</v>
      </c>
      <c r="C19" s="157">
        <f>SUM(ORÇMTO!G82)*1.255</f>
        <v>134.536</v>
      </c>
      <c r="D19" s="158">
        <f>SUM(C19*100/C21)</f>
        <v>0.27941513657686767</v>
      </c>
      <c r="E19" s="159"/>
      <c r="F19" s="160">
        <v>0</v>
      </c>
      <c r="G19" s="161">
        <f t="shared" si="0"/>
        <v>0</v>
      </c>
      <c r="H19" s="160">
        <v>100</v>
      </c>
      <c r="I19" s="162">
        <f t="shared" si="1"/>
        <v>100</v>
      </c>
    </row>
    <row r="20" spans="1:9" ht="15.75" thickBot="1" x14ac:dyDescent="0.3">
      <c r="A20" s="112"/>
      <c r="B20" s="113"/>
      <c r="C20" s="114"/>
      <c r="D20" s="115"/>
      <c r="E20" s="116"/>
      <c r="F20" s="117"/>
      <c r="G20" s="113"/>
      <c r="H20" s="117"/>
      <c r="I20" s="113"/>
    </row>
    <row r="21" spans="1:9" ht="15.75" thickBot="1" x14ac:dyDescent="0.3">
      <c r="A21" s="217" t="s">
        <v>9</v>
      </c>
      <c r="B21" s="218"/>
      <c r="C21" s="163">
        <f t="shared" ref="C21:E21" si="2">SUM(C9:C19)</f>
        <v>48149.145263999999</v>
      </c>
      <c r="D21" s="118">
        <f t="shared" si="2"/>
        <v>99.999999999999986</v>
      </c>
      <c r="E21" s="119">
        <f t="shared" si="2"/>
        <v>0</v>
      </c>
      <c r="F21" s="120"/>
      <c r="G21" s="120"/>
      <c r="H21" s="120"/>
      <c r="I21" s="121">
        <v>100</v>
      </c>
    </row>
    <row r="22" spans="1:9" ht="15.75" thickBot="1" x14ac:dyDescent="0.3">
      <c r="A22" s="122"/>
      <c r="B22" s="122"/>
      <c r="C22" s="122"/>
      <c r="D22" s="123"/>
      <c r="E22" s="124"/>
      <c r="F22" s="122"/>
      <c r="G22" s="122"/>
      <c r="H22" s="122"/>
      <c r="I22" s="122"/>
    </row>
    <row r="23" spans="1:9" x14ac:dyDescent="0.25">
      <c r="A23" s="125"/>
      <c r="B23" s="126"/>
      <c r="C23" s="126"/>
      <c r="D23" s="127"/>
      <c r="E23" s="128"/>
      <c r="F23" s="126"/>
      <c r="G23" s="126"/>
      <c r="H23" s="126"/>
      <c r="I23" s="129"/>
    </row>
    <row r="24" spans="1:9" x14ac:dyDescent="0.25">
      <c r="A24" s="130"/>
      <c r="B24" s="85"/>
      <c r="C24" s="85"/>
      <c r="D24" s="131"/>
      <c r="E24" s="132"/>
      <c r="F24" s="85"/>
      <c r="G24" s="85"/>
      <c r="H24" s="85"/>
      <c r="I24" s="133"/>
    </row>
    <row r="25" spans="1:9" x14ac:dyDescent="0.25">
      <c r="A25" s="87"/>
      <c r="B25" s="84"/>
      <c r="C25" s="134"/>
      <c r="D25" s="135"/>
      <c r="I25" s="164"/>
    </row>
    <row r="26" spans="1:9" x14ac:dyDescent="0.25">
      <c r="A26" s="87"/>
      <c r="B26" s="84" t="s">
        <v>189</v>
      </c>
      <c r="C26" s="134" t="s">
        <v>61</v>
      </c>
      <c r="D26" s="84"/>
      <c r="I26" s="88"/>
    </row>
    <row r="27" spans="1:9" x14ac:dyDescent="0.25">
      <c r="A27" s="87"/>
      <c r="B27" s="84"/>
      <c r="C27" s="135" t="s">
        <v>184</v>
      </c>
      <c r="D27" s="84"/>
      <c r="E27" s="171"/>
      <c r="F27" s="171"/>
      <c r="G27" s="171"/>
      <c r="H27" s="171"/>
      <c r="I27" s="88"/>
    </row>
    <row r="28" spans="1:9" x14ac:dyDescent="0.25">
      <c r="A28" s="136"/>
      <c r="B28" s="135"/>
      <c r="C28" s="135"/>
      <c r="D28" s="135"/>
      <c r="E28" s="135"/>
      <c r="F28" s="135"/>
      <c r="G28" s="135"/>
      <c r="H28" s="135"/>
      <c r="I28" s="164"/>
    </row>
    <row r="29" spans="1:9" ht="15.75" thickBot="1" x14ac:dyDescent="0.3">
      <c r="A29" s="137"/>
      <c r="B29" s="138"/>
      <c r="C29" s="138"/>
      <c r="D29" s="139"/>
      <c r="E29" s="140"/>
      <c r="F29" s="207"/>
      <c r="G29" s="208"/>
      <c r="H29" s="208"/>
      <c r="I29" s="209"/>
    </row>
  </sheetData>
  <mergeCells count="9">
    <mergeCell ref="A1:I1"/>
    <mergeCell ref="A2:I2"/>
    <mergeCell ref="A3:I3"/>
    <mergeCell ref="F29:I29"/>
    <mergeCell ref="A5:I5"/>
    <mergeCell ref="B6:B8"/>
    <mergeCell ref="C6:C8"/>
    <mergeCell ref="A21:B21"/>
    <mergeCell ref="E27:H2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G10" sqref="G10"/>
    </sheetView>
  </sheetViews>
  <sheetFormatPr defaultRowHeight="15" x14ac:dyDescent="0.25"/>
  <cols>
    <col min="1" max="1" width="23.140625" customWidth="1"/>
    <col min="5" max="5" width="12" customWidth="1"/>
    <col min="6" max="6" width="10.5703125" customWidth="1"/>
  </cols>
  <sheetData>
    <row r="1" spans="1:9" x14ac:dyDescent="0.25">
      <c r="A1" t="s">
        <v>110</v>
      </c>
    </row>
    <row r="2" spans="1:9" x14ac:dyDescent="0.25">
      <c r="C2" t="s">
        <v>112</v>
      </c>
    </row>
    <row r="3" spans="1:9" x14ac:dyDescent="0.25">
      <c r="B3" t="s">
        <v>122</v>
      </c>
      <c r="C3" t="s">
        <v>127</v>
      </c>
      <c r="D3" t="s">
        <v>126</v>
      </c>
      <c r="E3" t="s">
        <v>143</v>
      </c>
      <c r="F3" t="s">
        <v>113</v>
      </c>
      <c r="G3" t="s">
        <v>116</v>
      </c>
      <c r="H3" t="s">
        <v>117</v>
      </c>
    </row>
    <row r="4" spans="1:9" x14ac:dyDescent="0.25">
      <c r="A4" t="s">
        <v>119</v>
      </c>
      <c r="B4">
        <v>8</v>
      </c>
      <c r="D4">
        <v>5</v>
      </c>
      <c r="E4">
        <v>1.1499999999999999</v>
      </c>
      <c r="G4">
        <f>SUM(D4*E4)*B4</f>
        <v>46</v>
      </c>
    </row>
    <row r="5" spans="1:9" x14ac:dyDescent="0.25">
      <c r="A5" t="s">
        <v>124</v>
      </c>
      <c r="B5">
        <v>8</v>
      </c>
      <c r="D5">
        <v>1.25</v>
      </c>
      <c r="E5">
        <v>2.65</v>
      </c>
      <c r="G5">
        <f t="shared" ref="G5:G21" si="0">SUM(D5*E5)*B5</f>
        <v>26.5</v>
      </c>
    </row>
    <row r="6" spans="1:9" x14ac:dyDescent="0.25">
      <c r="A6" t="s">
        <v>118</v>
      </c>
      <c r="B6">
        <v>7</v>
      </c>
      <c r="D6">
        <v>1.5</v>
      </c>
      <c r="E6">
        <v>1</v>
      </c>
      <c r="G6">
        <f t="shared" ref="G6" si="1">SUM(D6*E6)*B6</f>
        <v>10.5</v>
      </c>
    </row>
    <row r="7" spans="1:9" x14ac:dyDescent="0.25">
      <c r="A7" t="s">
        <v>118</v>
      </c>
      <c r="B7">
        <v>1</v>
      </c>
      <c r="D7">
        <v>2.4</v>
      </c>
      <c r="E7">
        <v>2.65</v>
      </c>
      <c r="G7">
        <f t="shared" si="0"/>
        <v>6.3599999999999994</v>
      </c>
    </row>
    <row r="8" spans="1:9" x14ac:dyDescent="0.25">
      <c r="A8" t="s">
        <v>132</v>
      </c>
      <c r="B8">
        <v>1</v>
      </c>
      <c r="D8">
        <v>3.5</v>
      </c>
      <c r="E8">
        <v>2.2000000000000002</v>
      </c>
      <c r="G8">
        <f t="shared" si="0"/>
        <v>7.7000000000000011</v>
      </c>
      <c r="I8">
        <f>SUM(G4:G8)</f>
        <v>97.06</v>
      </c>
    </row>
    <row r="9" spans="1:9" x14ac:dyDescent="0.25">
      <c r="A9" t="s">
        <v>129</v>
      </c>
      <c r="B9">
        <v>2</v>
      </c>
      <c r="D9">
        <v>2.4</v>
      </c>
      <c r="E9">
        <v>1.6</v>
      </c>
      <c r="G9">
        <f t="shared" si="0"/>
        <v>7.68</v>
      </c>
    </row>
    <row r="10" spans="1:9" x14ac:dyDescent="0.25">
      <c r="A10" t="s">
        <v>111</v>
      </c>
      <c r="B10">
        <v>2</v>
      </c>
      <c r="C10">
        <v>16</v>
      </c>
      <c r="E10">
        <v>1.6</v>
      </c>
      <c r="G10">
        <f>SUM(C10*E10)*B10</f>
        <v>51.2</v>
      </c>
    </row>
    <row r="11" spans="1:9" x14ac:dyDescent="0.25">
      <c r="A11" t="s">
        <v>130</v>
      </c>
      <c r="B11">
        <v>2</v>
      </c>
      <c r="C11">
        <v>3</v>
      </c>
      <c r="D11">
        <v>1.2</v>
      </c>
      <c r="E11">
        <v>0.3</v>
      </c>
      <c r="G11">
        <f>SUM(D11*C11)*B11</f>
        <v>7.1999999999999993</v>
      </c>
      <c r="H11">
        <f>SUM(C11*D11*E11)</f>
        <v>1.0799999999999998</v>
      </c>
    </row>
    <row r="12" spans="1:9" x14ac:dyDescent="0.25">
      <c r="A12" t="s">
        <v>123</v>
      </c>
      <c r="B12">
        <v>4</v>
      </c>
      <c r="C12">
        <v>5</v>
      </c>
      <c r="D12">
        <v>3</v>
      </c>
      <c r="G12">
        <f>SUM(D12*C12)*B12</f>
        <v>60</v>
      </c>
    </row>
    <row r="13" spans="1:9" x14ac:dyDescent="0.25">
      <c r="A13" t="s">
        <v>131</v>
      </c>
      <c r="B13">
        <v>4</v>
      </c>
      <c r="D13">
        <v>5</v>
      </c>
      <c r="E13">
        <v>2.65</v>
      </c>
      <c r="G13">
        <f t="shared" si="0"/>
        <v>53</v>
      </c>
    </row>
    <row r="14" spans="1:9" x14ac:dyDescent="0.25">
      <c r="A14" t="s">
        <v>125</v>
      </c>
      <c r="B14">
        <v>5</v>
      </c>
      <c r="D14">
        <v>0.6</v>
      </c>
      <c r="E14">
        <v>2.1</v>
      </c>
      <c r="G14">
        <f t="shared" si="0"/>
        <v>6.3</v>
      </c>
      <c r="I14">
        <f>SUM(G14)*2</f>
        <v>12.6</v>
      </c>
    </row>
    <row r="15" spans="1:9" x14ac:dyDescent="0.25">
      <c r="A15" t="s">
        <v>120</v>
      </c>
      <c r="B15">
        <v>12</v>
      </c>
      <c r="D15">
        <v>2</v>
      </c>
      <c r="E15">
        <v>1.5</v>
      </c>
      <c r="G15">
        <f t="shared" si="0"/>
        <v>36</v>
      </c>
    </row>
    <row r="16" spans="1:9" x14ac:dyDescent="0.25">
      <c r="A16" t="s">
        <v>121</v>
      </c>
      <c r="B16">
        <v>8</v>
      </c>
      <c r="D16">
        <v>2.5</v>
      </c>
      <c r="E16">
        <v>1.5</v>
      </c>
      <c r="G16">
        <f t="shared" si="0"/>
        <v>30</v>
      </c>
    </row>
    <row r="17" spans="1:7" x14ac:dyDescent="0.25">
      <c r="A17" t="s">
        <v>133</v>
      </c>
      <c r="B17">
        <v>4</v>
      </c>
      <c r="D17">
        <v>1.5</v>
      </c>
      <c r="E17">
        <v>0.4</v>
      </c>
      <c r="G17">
        <f t="shared" si="0"/>
        <v>2.4000000000000004</v>
      </c>
    </row>
    <row r="18" spans="1:7" x14ac:dyDescent="0.25">
      <c r="A18" t="s">
        <v>128</v>
      </c>
      <c r="G18">
        <f>SUM(G15+G16)</f>
        <v>66</v>
      </c>
    </row>
    <row r="19" spans="1:7" x14ac:dyDescent="0.25">
      <c r="A19" t="s">
        <v>114</v>
      </c>
      <c r="G19">
        <f t="shared" si="0"/>
        <v>0</v>
      </c>
    </row>
    <row r="20" spans="1:7" x14ac:dyDescent="0.25">
      <c r="A20" t="s">
        <v>115</v>
      </c>
      <c r="G20">
        <f t="shared" si="0"/>
        <v>0</v>
      </c>
    </row>
    <row r="21" spans="1:7" x14ac:dyDescent="0.25">
      <c r="A21" t="s">
        <v>136</v>
      </c>
      <c r="B21">
        <v>7</v>
      </c>
      <c r="D21">
        <v>0.6</v>
      </c>
      <c r="E21">
        <v>0.8</v>
      </c>
      <c r="G21">
        <f t="shared" si="0"/>
        <v>3.36</v>
      </c>
    </row>
    <row r="22" spans="1:7" x14ac:dyDescent="0.25">
      <c r="A22" t="s">
        <v>141</v>
      </c>
      <c r="B22">
        <v>6</v>
      </c>
      <c r="D22">
        <v>1.5</v>
      </c>
      <c r="E22">
        <v>1.6</v>
      </c>
      <c r="G22">
        <f t="shared" ref="G22" si="2">SUM(D22*E22)*B22</f>
        <v>14.400000000000002</v>
      </c>
    </row>
    <row r="23" spans="1:7" x14ac:dyDescent="0.25">
      <c r="B23">
        <v>6</v>
      </c>
      <c r="D23">
        <v>0.9</v>
      </c>
      <c r="E23">
        <v>1.6</v>
      </c>
      <c r="G23">
        <f t="shared" ref="G23" si="3">SUM(D23*E23)*B23</f>
        <v>8.64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ORÇMTO</vt:lpstr>
      <vt:lpstr>CRONOGRAMA</vt:lpstr>
      <vt:lpstr>MEM CALCULO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Nara</cp:lastModifiedBy>
  <dcterms:created xsi:type="dcterms:W3CDTF">2013-09-02T10:48:55Z</dcterms:created>
  <dcterms:modified xsi:type="dcterms:W3CDTF">2014-02-01T19:44:35Z</dcterms:modified>
</cp:coreProperties>
</file>